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ohamed.shafiee\Downloads\"/>
    </mc:Choice>
  </mc:AlternateContent>
  <xr:revisionPtr revIDLastSave="0" documentId="13_ncr:1_{39D284E1-B003-4732-B964-C988D2FCF8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ff List" sheetId="35" r:id="rId1"/>
  </sheets>
  <definedNames>
    <definedName name="_xlnm._FilterDatabase" localSheetId="0" hidden="1">'Staff List'!$B$9:$L$279</definedName>
    <definedName name="_xlnm.Print_Area" localSheetId="0">'Staff List'!$B$1:$L$286</definedName>
    <definedName name="_xlnm.Print_Titles" localSheetId="0">'Staff List'!$9:$9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9" i="35" l="1"/>
  <c r="J266" i="35"/>
  <c r="A237" i="35"/>
  <c r="A229" i="35"/>
  <c r="A12" i="35"/>
  <c r="A13" i="35"/>
  <c r="A14" i="35"/>
  <c r="A15" i="35"/>
  <c r="A16" i="35"/>
  <c r="A17" i="35"/>
  <c r="A18" i="35"/>
  <c r="A19" i="35"/>
  <c r="A20" i="35"/>
  <c r="A21" i="35"/>
  <c r="A22" i="35"/>
  <c r="A23" i="35"/>
  <c r="A24" i="35"/>
  <c r="A25" i="35"/>
  <c r="A26" i="35"/>
  <c r="A27" i="35"/>
  <c r="A28" i="35"/>
  <c r="A29" i="35"/>
  <c r="A30" i="35"/>
  <c r="A31" i="35"/>
  <c r="A32" i="35"/>
  <c r="A33" i="35"/>
  <c r="A34" i="35"/>
  <c r="A35" i="35"/>
  <c r="A36" i="35"/>
  <c r="A37" i="35"/>
  <c r="A38" i="35"/>
  <c r="A39" i="35"/>
  <c r="A40" i="35"/>
  <c r="A41" i="35"/>
  <c r="A42" i="35"/>
  <c r="A43" i="35"/>
  <c r="A44" i="35"/>
  <c r="A45" i="35"/>
  <c r="A46" i="35"/>
  <c r="A49" i="35"/>
  <c r="A50" i="35"/>
  <c r="A51" i="35"/>
  <c r="A52" i="35"/>
  <c r="A54" i="35"/>
  <c r="A55" i="35"/>
  <c r="A56" i="35"/>
  <c r="A57" i="35"/>
  <c r="A58" i="35"/>
  <c r="A59" i="35"/>
  <c r="A60" i="35"/>
  <c r="A61" i="35"/>
  <c r="A62" i="35"/>
  <c r="A63" i="35"/>
  <c r="A65" i="35"/>
  <c r="A66" i="35"/>
  <c r="A67" i="35"/>
  <c r="A69" i="35"/>
  <c r="A70" i="35"/>
  <c r="A71" i="35"/>
  <c r="A72" i="35"/>
  <c r="A74" i="35"/>
  <c r="A75" i="35"/>
  <c r="A76" i="35"/>
  <c r="A77" i="35"/>
  <c r="A78" i="35"/>
  <c r="A79" i="35"/>
  <c r="A80" i="35"/>
  <c r="A81" i="35"/>
  <c r="A82" i="35"/>
  <c r="A83" i="35"/>
  <c r="A85" i="35"/>
  <c r="A86" i="35"/>
  <c r="A87" i="35"/>
  <c r="A90" i="35"/>
  <c r="A93" i="35"/>
  <c r="A94" i="35"/>
  <c r="A95" i="35"/>
  <c r="A96" i="35"/>
  <c r="A98" i="35"/>
  <c r="A99" i="35"/>
  <c r="A102" i="35"/>
  <c r="A103" i="35"/>
  <c r="A106" i="35"/>
  <c r="A107" i="35"/>
  <c r="A108" i="35"/>
  <c r="A109" i="35"/>
  <c r="A111" i="35"/>
  <c r="A115" i="35"/>
  <c r="A116" i="35"/>
  <c r="A117" i="35"/>
  <c r="A119" i="35"/>
  <c r="A120" i="35"/>
  <c r="A121" i="35"/>
  <c r="A122" i="35"/>
  <c r="A124" i="35"/>
  <c r="A125" i="35"/>
  <c r="A126" i="35"/>
  <c r="A127" i="35"/>
  <c r="A128" i="35"/>
  <c r="A131" i="35"/>
  <c r="A132" i="35"/>
  <c r="A134" i="35"/>
  <c r="A136" i="35"/>
  <c r="A137" i="35"/>
  <c r="A138" i="35"/>
  <c r="A140" i="35"/>
  <c r="A144" i="35"/>
  <c r="A145" i="35"/>
  <c r="A148" i="35"/>
  <c r="A150" i="35"/>
  <c r="A151" i="35"/>
  <c r="A152" i="35"/>
  <c r="A153" i="35"/>
  <c r="A156" i="35"/>
  <c r="A160" i="35"/>
  <c r="A166" i="35"/>
  <c r="A167" i="35"/>
  <c r="A168" i="35"/>
  <c r="A175" i="35"/>
  <c r="A178" i="35"/>
  <c r="A179" i="35"/>
  <c r="A180" i="35"/>
  <c r="A182" i="35"/>
  <c r="A183" i="35"/>
  <c r="A186" i="35"/>
  <c r="A189" i="35"/>
  <c r="A193" i="35"/>
  <c r="A198" i="35"/>
  <c r="A205" i="35"/>
  <c r="A206" i="35"/>
  <c r="A219" i="35"/>
  <c r="A220" i="35"/>
  <c r="A221" i="35"/>
  <c r="A225" i="35"/>
  <c r="A228" i="35"/>
  <c r="A230" i="35"/>
  <c r="A231" i="35"/>
  <c r="A232" i="35"/>
  <c r="A233" i="35"/>
  <c r="A234" i="35"/>
  <c r="A235" i="35"/>
  <c r="A236" i="35"/>
  <c r="A238" i="35"/>
  <c r="A239" i="35"/>
  <c r="A240" i="35"/>
  <c r="A241" i="35"/>
  <c r="A242" i="35"/>
  <c r="A243" i="35"/>
  <c r="A244" i="35"/>
  <c r="A246" i="35"/>
  <c r="A247" i="35"/>
  <c r="A248" i="35"/>
  <c r="A250" i="35"/>
  <c r="A251" i="35"/>
  <c r="A252" i="35"/>
  <c r="A253" i="35"/>
  <c r="A254" i="35"/>
  <c r="A255" i="35"/>
  <c r="A256" i="35"/>
  <c r="A257" i="35"/>
  <c r="A258" i="35"/>
  <c r="A259" i="35"/>
  <c r="A260" i="35"/>
  <c r="A261" i="35"/>
  <c r="A262" i="35"/>
  <c r="A263" i="35"/>
  <c r="A264" i="35"/>
  <c r="A265" i="35"/>
  <c r="A10" i="35"/>
  <c r="F197" i="35"/>
  <c r="A197" i="35" s="1"/>
  <c r="G100" i="35"/>
  <c r="H11" i="35"/>
  <c r="A11" i="35" s="1"/>
  <c r="I245" i="35"/>
  <c r="A245" i="35" s="1"/>
  <c r="G227" i="35"/>
  <c r="A227" i="35" s="1"/>
  <c r="G226" i="35"/>
  <c r="A226" i="35" s="1"/>
  <c r="G224" i="35"/>
  <c r="A224" i="35" s="1"/>
  <c r="G223" i="35"/>
  <c r="A223" i="35" s="1"/>
  <c r="D222" i="35"/>
  <c r="A222" i="35" s="1"/>
  <c r="G218" i="35"/>
  <c r="A218" i="35" s="1"/>
  <c r="G217" i="35"/>
  <c r="A217" i="35" s="1"/>
  <c r="G216" i="35"/>
  <c r="A216" i="35" s="1"/>
  <c r="G215" i="35"/>
  <c r="D215" i="35"/>
  <c r="G214" i="35"/>
  <c r="D214" i="35"/>
  <c r="G213" i="35"/>
  <c r="D213" i="35"/>
  <c r="I212" i="35"/>
  <c r="A212" i="35" s="1"/>
  <c r="I211" i="35"/>
  <c r="D211" i="35"/>
  <c r="A211" i="35" s="1"/>
  <c r="D210" i="35"/>
  <c r="A210" i="35" s="1"/>
  <c r="G209" i="35"/>
  <c r="D209" i="35"/>
  <c r="G208" i="35"/>
  <c r="D208" i="35"/>
  <c r="I207" i="35"/>
  <c r="A207" i="35" s="1"/>
  <c r="I204" i="35"/>
  <c r="A204" i="35" s="1"/>
  <c r="D203" i="35"/>
  <c r="A203" i="35" s="1"/>
  <c r="I202" i="35"/>
  <c r="A202" i="35" s="1"/>
  <c r="I201" i="35"/>
  <c r="A201" i="35" s="1"/>
  <c r="I200" i="35"/>
  <c r="A200" i="35" s="1"/>
  <c r="I199" i="35"/>
  <c r="A199" i="35" s="1"/>
  <c r="G196" i="35"/>
  <c r="A196" i="35" s="1"/>
  <c r="G195" i="35"/>
  <c r="F195" i="35"/>
  <c r="G194" i="35"/>
  <c r="A194" i="35" s="1"/>
  <c r="F192" i="35"/>
  <c r="G191" i="35"/>
  <c r="D191" i="35"/>
  <c r="D190" i="35"/>
  <c r="A190" i="35" s="1"/>
  <c r="I188" i="35"/>
  <c r="A188" i="35" s="1"/>
  <c r="D187" i="35"/>
  <c r="A187" i="35" s="1"/>
  <c r="I185" i="35"/>
  <c r="A185" i="35" s="1"/>
  <c r="I184" i="35"/>
  <c r="A184" i="35" s="1"/>
  <c r="I181" i="35"/>
  <c r="A181" i="35" s="1"/>
  <c r="I177" i="35"/>
  <c r="A177" i="35" s="1"/>
  <c r="I176" i="35"/>
  <c r="D176" i="35"/>
  <c r="B174" i="35"/>
  <c r="A174" i="35" s="1"/>
  <c r="B173" i="35"/>
  <c r="A173" i="35" s="1"/>
  <c r="B172" i="35"/>
  <c r="A172" i="35" s="1"/>
  <c r="G171" i="35"/>
  <c r="A171" i="35" s="1"/>
  <c r="B170" i="35"/>
  <c r="A170" i="35" s="1"/>
  <c r="B169" i="35"/>
  <c r="A169" i="35" s="1"/>
  <c r="B165" i="35"/>
  <c r="A165" i="35" s="1"/>
  <c r="B164" i="35"/>
  <c r="A164" i="35" s="1"/>
  <c r="B163" i="35"/>
  <c r="A163" i="35" s="1"/>
  <c r="B162" i="35"/>
  <c r="A162" i="35" s="1"/>
  <c r="B161" i="35"/>
  <c r="A161" i="35" s="1"/>
  <c r="B159" i="35"/>
  <c r="A159" i="35" s="1"/>
  <c r="B158" i="35"/>
  <c r="A158" i="35" s="1"/>
  <c r="B157" i="35"/>
  <c r="A157" i="35" s="1"/>
  <c r="B155" i="35"/>
  <c r="A155" i="35" s="1"/>
  <c r="B154" i="35"/>
  <c r="A154" i="35" s="1"/>
  <c r="B149" i="35"/>
  <c r="A149" i="35" s="1"/>
  <c r="B147" i="35"/>
  <c r="A147" i="35" s="1"/>
  <c r="B146" i="35"/>
  <c r="A146" i="35" s="1"/>
  <c r="I143" i="35"/>
  <c r="D143" i="35"/>
  <c r="G142" i="35"/>
  <c r="D142" i="35"/>
  <c r="G141" i="35"/>
  <c r="D141" i="35"/>
  <c r="I139" i="35"/>
  <c r="D139" i="35"/>
  <c r="G135" i="35"/>
  <c r="D135" i="35"/>
  <c r="G133" i="35"/>
  <c r="D133" i="35"/>
  <c r="G130" i="35"/>
  <c r="D130" i="35"/>
  <c r="G129" i="35"/>
  <c r="D129" i="35"/>
  <c r="G123" i="35"/>
  <c r="D123" i="35"/>
  <c r="G118" i="35"/>
  <c r="D118" i="35"/>
  <c r="G114" i="35"/>
  <c r="D114" i="35"/>
  <c r="G113" i="35"/>
  <c r="D113" i="35"/>
  <c r="G112" i="35"/>
  <c r="D112" i="35"/>
  <c r="I110" i="35"/>
  <c r="A110" i="35" s="1"/>
  <c r="G105" i="35"/>
  <c r="D105" i="35"/>
  <c r="G104" i="35"/>
  <c r="D104" i="35"/>
  <c r="G101" i="35"/>
  <c r="A101" i="35" s="1"/>
  <c r="D100" i="35"/>
  <c r="G97" i="35"/>
  <c r="D97" i="35"/>
  <c r="G92" i="35"/>
  <c r="A92" i="35" s="1"/>
  <c r="G91" i="35"/>
  <c r="D91" i="35"/>
  <c r="G89" i="35"/>
  <c r="D89" i="35"/>
  <c r="G88" i="35"/>
  <c r="D88" i="35"/>
  <c r="I84" i="35"/>
  <c r="A84" i="35" s="1"/>
  <c r="D73" i="35"/>
  <c r="A73" i="35" s="1"/>
  <c r="I68" i="35"/>
  <c r="D68" i="35"/>
  <c r="I64" i="35"/>
  <c r="A64" i="35" s="1"/>
  <c r="I53" i="35"/>
  <c r="A53" i="35" s="1"/>
  <c r="I48" i="35"/>
  <c r="A48" i="35" s="1"/>
  <c r="I47" i="35"/>
  <c r="A68" i="35" l="1"/>
  <c r="A97" i="35"/>
  <c r="A130" i="35"/>
  <c r="A213" i="35"/>
  <c r="A133" i="35"/>
  <c r="A88" i="35"/>
  <c r="A112" i="35"/>
  <c r="A135" i="35"/>
  <c r="A215" i="35"/>
  <c r="A89" i="35"/>
  <c r="A113" i="35"/>
  <c r="A139" i="35"/>
  <c r="A105" i="35"/>
  <c r="A176" i="35"/>
  <c r="A91" i="35"/>
  <c r="A114" i="35"/>
  <c r="A141" i="35"/>
  <c r="A208" i="35"/>
  <c r="A118" i="35"/>
  <c r="A142" i="35"/>
  <c r="A191" i="35"/>
  <c r="A209" i="35"/>
  <c r="G266" i="35"/>
  <c r="A100" i="35"/>
  <c r="A129" i="35"/>
  <c r="A195" i="35"/>
  <c r="A104" i="35"/>
  <c r="A214" i="35"/>
  <c r="A143" i="35"/>
  <c r="A123" i="35"/>
  <c r="F266" i="35"/>
  <c r="A192" i="35"/>
  <c r="I266" i="35"/>
  <c r="A47" i="35"/>
  <c r="A266" i="35" l="1"/>
  <c r="H266" i="35"/>
  <c r="C266" i="35"/>
  <c r="B266" i="35"/>
  <c r="E266" i="35"/>
  <c r="D266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Fathimath Saaidha Saeed</author>
    <author>Hawwa Nazahath</author>
  </authors>
  <commentList>
    <comment ref="D4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Fathimath Saaidha Saeed:</t>
        </r>
        <r>
          <rPr>
            <sz val="9"/>
            <color indexed="81"/>
            <rFont val="Tahoma"/>
            <family val="2"/>
          </rPr>
          <t xml:space="preserve">
approved by FE from 1.11.2025</t>
        </r>
      </text>
    </comment>
    <comment ref="J205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Hawwa Nazahath:</t>
        </r>
        <r>
          <rPr>
            <sz val="9"/>
            <color indexed="81"/>
            <rFont val="Tahoma"/>
            <family val="2"/>
          </rPr>
          <t xml:space="preserve">
salary change from 1st May</t>
        </r>
      </text>
    </comment>
  </commentList>
</comments>
</file>

<file path=xl/sharedStrings.xml><?xml version="1.0" encoding="utf-8"?>
<sst xmlns="http://schemas.openxmlformats.org/spreadsheetml/2006/main" count="273" uniqueCount="126">
  <si>
    <t>#</t>
  </si>
  <si>
    <t>މަހުގެ މުސާރަ</t>
  </si>
  <si>
    <t>ލިވިންގ އެލަވަންސް</t>
  </si>
  <si>
    <t>އެހެން ވަޒީފާއެއް އަދާކުރުން މަނާކުރާތީ ދޭ އެލަވަންސް</t>
  </si>
  <si>
    <t>މަޤާމު</t>
  </si>
  <si>
    <t>މޯބައިލްފޯން އެލަވަންސް</t>
  </si>
  <si>
    <t xml:space="preserve">ޗައިލްޑް ކެއަރ އެޓެންޑެންޓް (އެސް.އެސް.1) </t>
  </si>
  <si>
    <t>ޖޮބް އެލަވަންސް</t>
  </si>
  <si>
    <t>ހާޒިރީ އިނާޔަތް</t>
  </si>
  <si>
    <t>މިނިސްޓަރ އޮފް ހޯމްލޭންޑް ސެކިއުރިޓީ އެންޑް ޓެކްނޯލޮޖީ</t>
  </si>
  <si>
    <t>މިނިސްޓަރ އޮފް ސްޓޭޓް ފޮރ ހޯމްލޭންޑް ސެކިއުރިޓީ އެންޑް ޓެކްނޯލޮޖީ</t>
  </si>
  <si>
    <t>މިނިސްޓަރ އޮފް  ހޯމްލޭންޑް ސެކިއުރިޓީ އެންޑް ޓެކްނޯލޮޖީ ނައިބު</t>
  </si>
  <si>
    <t>ސީނިއަރ ޕޮލިޓިކަލް ޑިރެކްޓަރ</t>
  </si>
  <si>
    <t>ޕޮލިޓިކަލް ޑިރެކްޓަރ</t>
  </si>
  <si>
    <t>އެމްޕްލޯއިމަންޓް ސާރވިސަސް އެގްޒެކެޓިވް</t>
  </si>
  <si>
    <t>މިނިސްޓަރ އޮފް ހޯމްލޭންޑް ސެކިއުރިޓީ އެންޑް ޓެކްނޯލޮޖީގެ ނައިބް</t>
  </si>
  <si>
    <t>މާލީ ޒިންމާދާރުވެރިޔާ</t>
  </si>
  <si>
    <t xml:space="preserve">ހުއްދަދެއްވީ: </t>
  </si>
  <si>
    <t xml:space="preserve">ޠަލްޢަތު ރައުފުއްދީން </t>
  </si>
  <si>
    <t>ޕަރމަނަންޓް ސެކްރެޓަރީ</t>
  </si>
  <si>
    <t>މިނިސްޓަރުގެ ޕަރސަނަލް އެސިސްޓެންޓް</t>
  </si>
  <si>
    <t>ޑެޕިއުޓީ މިނިސްޓަރ</t>
  </si>
  <si>
    <t>ޕަރމިޓް ޕްރޮސެސިންގ އޮފިސަރ</t>
  </si>
  <si>
    <t>ކޮންޓެކްޓް ސެންޓަރ ރެޕްރެޒެންޓޭޓިވް</t>
  </si>
  <si>
    <t>ސިސްޓަމް އެނަލިސްޓް</t>
  </si>
  <si>
    <t>ސުޕަވައިޒަރ / ކޮމިއުނިކޭޝަން އެންޑް އެވެއަރނަސް</t>
  </si>
  <si>
    <t>ބިޒްނަސް އެންޑް ސިސްޓަމް އެނަލިސްޓް</t>
  </si>
  <si>
    <t>ސުޕަވައިޒަރ / އެކްސްޕެކްޓެރިއޭޓް ވޯކް ސައިޓް މެނޭޖްމަންޓް</t>
  </si>
  <si>
    <t>އެހެން އެލަވަންސް</t>
  </si>
  <si>
    <t>ސީނިއަރ ޕަރމިޓް ޕްރޮސެސިންގ އޮފިސަރ</t>
  </si>
  <si>
    <t>ޑެޕިއުޓީ ޑިރެކްޓަރ ޖެނެރަލް (ޕަބްލިކް ސަރވިސް ރޭންކް 9ބީ)</t>
  </si>
  <si>
    <t>ސީނިއަރ މާލިމީ (ޕަބްލިކް ސަރވިސް ރޭންކް 8)</t>
  </si>
  <si>
    <t>ޑިރެކްޓަރ ޖެނެރަލް ، އިންޓަރނަލް ސެކިއުރިޓީ ޕޮލިސީ އެންޑް ގަވަރނަންސް ((ޕަބްލިކް ސަރވިސް ރޭންކް 10)</t>
  </si>
  <si>
    <t>ލީގަލް ކައުންސެލް (ޕަބްލިކް ސަރވިސް ރޭންކް 9)</t>
  </si>
  <si>
    <t>ލީގަލް އޮފިސަރ (ޕަބްލިކް ސަރވިސް ރޭންކް 7)</t>
  </si>
  <si>
    <t>ސީނިއަރ ލީގަލް އޮފިސަރ (ޕަބްލިކް ސަރވިސް ރޭންކް 8)</t>
  </si>
  <si>
    <t>އެސިސްޓެންޓް ސޮފްޓްވެއަރ ޑިވެލޮޕަރ (ޕަބްލިކް ސަރވިސް ރޭންކް 7)</t>
  </si>
  <si>
    <t>ޕްރިންސިޕަލް ޕްރޮޖެކްޓް މެނޭޖްމަންޓް އޮފިސަރ (ޕަބްލިކް ސަރވިސް ރޭންކް 8)</t>
  </si>
  <si>
    <t>އިންޓަރނަލް އޮޑިޓަރ (ޕަބްލިކް ސަރވިސް ރޭންކް 7)</t>
  </si>
  <si>
    <t>ސީނިއަރ ޕަބްލިކް ރިލޭޝަންސް އޮފިސަރ (ޕަބްލިކް ސަރވިސް ރޭންކް 7)</t>
  </si>
  <si>
    <t>އެޑްމިނިސްޓްރޭޓިވް އޮފިސަރ (ޕަބްލިކް ސަރވިސް ރޭންކް 5)</t>
  </si>
  <si>
    <t>ބިއުރޯ އޮފިސަރ (ޕަބްލިކް ސަރވިސް ރޭންކް 5)</t>
  </si>
  <si>
    <t>ޑިރެކްޓަރ، ހިއުމަން ރިސޯސަސް (ޕަބްލިކް ސަރވިސް ރޭންކް 9)</t>
  </si>
  <si>
    <t>ޕްރިންސިޕަލް ފައިނޭންސް އޮފިސަރ (ޕަބްލިކް ސަރވިސް ރޭންކް 8)</t>
  </si>
  <si>
    <t>އެސިސްޓެންޓް ފައިނޭންސް އޮފިސަރ (ޕަބްލިކް ސަރވިސް ރޭންކް 4)</t>
  </si>
  <si>
    <t>ސީނިއަރ ޕްރޮކިއުމަންޓް އޮފިސަރ (ޕަބްލިކް ސަރވިސް ރޭންކް 7)</t>
  </si>
  <si>
    <t>ޑިރެކްޓަރ، އިންޓަރނަލް ސެކިއުރިޓީ ޕޮލިސީ އެންޑް ގަވަރނަންސް (ޕަބްލިކް ސަރވިސް ރޭންކް 9)</t>
  </si>
  <si>
    <t>ޕްރިންސިޕަލް ލޮޖިސްޓިކްސް އޮފިސަރ (ޕަބްލިކް ސަރވިސް ރޭންކް 8)</t>
  </si>
  <si>
    <t xml:space="preserve">ޑިރެކްޓަރ، އިންފޮމޭޝަން ކޮމިއުނިކޭޝަން ޓެކްނޯލޮޖީ (ޕަބްލިކް ސަރވިސް ރޭންކް 9) </t>
  </si>
  <si>
    <t>ފަޅުވެރި ގްރޭޑް 1 (ޕަބްލިކް ސަރވިސް ރޭންކް 1)</t>
  </si>
  <si>
    <t>މަސައްކަތު ގްރޭޑް 1 (ޕަބްލިކް ސަރވިސް ރޭންކް 1)</t>
  </si>
  <si>
    <t>ސީނިއަރ އާކިޓެކްޓް (ޕަބްލިކް ސަރވިސް ރޭންކް 9)</t>
  </si>
  <si>
    <t>ޑިރެކްޓަރ، އެޑްމިނިސްޓްރޭޝަން (ޕަބްލިކް ސަރވިސް ރޭންކް 9)</t>
  </si>
  <si>
    <t>ޑިރެކްޓަރ ފިނޭންސް (ޕަބްލިކް ސަރވިސް ރޭންކް 9)</t>
  </si>
  <si>
    <t>ސީނިއަރ އެޑްމިނިސްޓްރޭޓިވް އޮފިސަރ (ޕަބްލިކް ސަރވިސް ރޭންކް 7)</t>
  </si>
  <si>
    <t>ޕްރޮޖެކްޓް މެނޭޖަރ (ޕަބްލިކް ސަރވިސް ރޭންކް 9)</t>
  </si>
  <si>
    <t>އެސިސްޓެންޓް ލޭބަރ ރިލޭޝަންސް އޮފިސަރ ((ޕަބްލިކް ސަރވިސް ރޭންކް 4)</t>
  </si>
  <si>
    <t>އެސިސްޓެންޓް އެޑްމިނިސްޓްރޭޓިވް އޮފިސަރ (ޕަބްލިކް ސަރވިސް ރޭންކް 4)</t>
  </si>
  <si>
    <t>ސީނިއަރ ހިއުމަން ރިސޯސް އޮފިސަރ (ޕަބްލިކް ސަރވިސް ރޭންކް 7)</t>
  </si>
  <si>
    <t>ޑިރެކްޓަރ ޖެނެރަލް، އިންޓަރނަލް ސެކިއުރިޓީ ޕޮލިސީ އެންޑް ގަވަރނަންސް (ޕަބްލިކް ސަރވިސް ރޭންކް 10)</t>
  </si>
  <si>
    <t>ސީނިއަރ އޮފިސަރ، އެކްސްޕެޓްރިއޭޓް ވޯކް ފޯސް (ޕަބްލިކް ސަރވިސް ރޭންކް 7)</t>
  </si>
  <si>
    <t>އެސިސްޓެންޓް ލޭބަރ ރިލޭޝަންސް އޮފިސަރ (ޕަބްލިކް ސަރވިސް ރޭންކް 4)</t>
  </si>
  <si>
    <t>ސިނިއަރ އޮފިސަރ އެކްސްޕެޓްރިއޭޓް ވޯކް ފޯސް (ޕަބްލިކް ސަރވިސް ރޭންކް 7)</t>
  </si>
  <si>
    <t>ސީނިއަރ ރިހެބިލިޓޭޝަން އޮފިސަރ (ޕަބްލިކް ސަރވިސް ރޭންކް 7)</t>
  </si>
  <si>
    <t>ޑިރެކްޓަރ ޖެނެރަލް، ކޯޕަރޭޓް އެފެއާޒް (ޕަބްލިކް ސަރވިސް ރޭންކް 10)</t>
  </si>
  <si>
    <t>ލޭބަރ ރިލޭޝަންސް އޮފިސަރ (ޕަބްލިކް ސަރވިސް ރޭންކް 5)</t>
  </si>
  <si>
    <t>ސޯޝަލް ސަރވިސް ކޯޑިނޭޓަރ ((ޕަބްލިކް ސަރވިސް ރޭންކް 8)</t>
  </si>
  <si>
    <t>ޑިރެކްޓަރ، ޕްރިޒަންސް އިންޕެކްޝަން އޮފިސަރ (ޕަބްލިކް ސަރވިސް ރޭންކް 9)</t>
  </si>
  <si>
    <t>ޝައިލްޑްކެއާ އެޓެންޑެންޓް ގްރޭޑް 1 (ޕަބްލިކް ސަރވިސް ރޭންކް 1)</t>
  </si>
  <si>
    <t>ޕްރިންސިޕަލް ހިއުމަން ރިސޯސް އޮފިސަރ (ޕަބްލިކް ސަރވިސް ރޭންކް 8)</t>
  </si>
  <si>
    <t>ސީނިއަރ އިންޓަރނަލް ސެކިއުރިޓީ ޕޮލިސީ އެންޑް ގަވަރނަންސް (ޕަބްލިކް ސަރވިސް ރޭންކް 7)</t>
  </si>
  <si>
    <t>ޑިރެކްޓަރ، ބިއުރޯ (ޕަބްލިކް ސަރވިސް ރޭންކް 9)</t>
  </si>
  <si>
    <t>ޗައިލްޑެކެއަރ އެޓެންޑެންޓް ގްރޭޑް 1 (ޕަބްލިކް ސަރވިސް ރޭންކް 1)</t>
  </si>
  <si>
    <t>ސީނިއަރ ފައިނޭންސް އޮފިސަރ (ޕަބްލިކް ސަރވިސް ރޭންކް 7)</t>
  </si>
  <si>
    <t>އައި.ސީ.ޓީ ޓެކްނީޝަން (ޕަބްލިކް ސަރވިސް ރޭންކް 5)</t>
  </si>
  <si>
    <t>ޕްރިންސިޕަލް އެންޓި ހިއުމަން ޓްރެފިކިންގ އޮފިސަރ (ޕަބްލިކް ސަރވިސް ރޭންކް 8)</t>
  </si>
  <si>
    <t>ސޯޝަލް ސަރވިސް ވަރކަރ (ޕަބްލިކް ސަރވިސް ރޭންކް 5)</t>
  </si>
  <si>
    <t>ހިއުމަން ރިސޯސް އޮފިސަރ (ޕަބްލިކް ސަރވިސް ރޭންކް 5)</t>
  </si>
  <si>
    <t>ސީ ޓްރާންޕޯޓް ވެހިކަލް އެޓެންޑެންޓް (ޕަބްލިކް ސަރވިސް ރޭންކް 1)</t>
  </si>
  <si>
    <t>ޑްރައިވަރ (ޕަބްލިކް ސަރވިސް ރޭންކް 3)</t>
  </si>
  <si>
    <t>ޑިރެކްޓަރ، ރިހެބިލިޓޭޝަން (ޕަބްލިކް ސަރވިސް ރޭންކް 9)</t>
  </si>
  <si>
    <t>ޑިރެކްޓަރ، ޕްރޮކިއުމަންޓް (ޕަބްލިކް ސަރވިސް ރޭންކް 9)</t>
  </si>
  <si>
    <t>އެސިސްޓެންޓް ލޭބަރ ރިލޭޝަސް އޮފިސަރ (ޕަބްލިކް ސަރވިސް ރޭންކް 4)</t>
  </si>
  <si>
    <t>ސީނިއަރ ޓްރެއިނިންގ އޮފިސަރ (ޕަބްލިކް ސަރވިސް ރޭންކް 7)</t>
  </si>
  <si>
    <t>ސޯޝަލް ސާރވިސް ވަރކަރ (ޕަބްލިކް ސަރވިސް ރޭންކް 5)</t>
  </si>
  <si>
    <t>ލޭބަރ ރިލޭޝަންސް ސުޕަވައިޒަރ (އެމް.އެސް.3)</t>
  </si>
  <si>
    <t>އެސިސްޓެންޓް ލޭބަރ ރިލޭޝަންސް އޮފިސަރ (ޖީ.އެސް.3)</t>
  </si>
  <si>
    <t>ލީގަލް ކޮންސަލްޓެންޓް</t>
  </si>
  <si>
    <t>އިންސްޕެކްޓަރ އޮފް ކަރެކްޝަނަލް ސަރވިސް</t>
  </si>
  <si>
    <t>މިނިސްޓަރ އޮފް ސޭޓް ފޮރ ހޯމްލޭންޑް ސެކިއުރިޓީ އެންޑް ޓެކްނޯލޮޖީ</t>
  </si>
  <si>
    <t>ސީނިއަރ ޕްރޮކިއުމެންޓް އެސިސްޓެންޓް (ޕަބްލިކް ސަރވިސް ރޭންކް 4)</t>
  </si>
  <si>
    <t>ސީނިއަރ ޓްރެއިނިންގ އެސިސްޓެންޓް (ޕަބްލިކް ސަރވިސް ރޭންކް 4)</t>
  </si>
  <si>
    <t>ސީނިއަރ ޕްރޮޖެކްޓް މެނޭޖްމަންޓް އެސިސްޓެންޓް (ޕަބްލިކް ސަރވިސް ރޭންކް 4)</t>
  </si>
  <si>
    <t>ސީނިއަރ އެޑްމިނިސްޓްރޭޓިވް އެސިސްޓެންޓް (ޕަބްލިކް ސަރވިސް ރޭންކް 4)</t>
  </si>
  <si>
    <t>ސީނިއަރ ބިއުރޯ އެސިސްޓެންޓް (ޕަބްލިކް ސަރވިސް ރޭންކް 4)</t>
  </si>
  <si>
    <t>ސީނިއަރ ޕްރޮކިއުމަންޓް އެސިސްޓެންޓް (ޕަބްލިކް ސަރވިސް ރޭންކް 4)</t>
  </si>
  <si>
    <t>ސީ އޮޕަރޭޝަނަލް އެލަވަންސް</t>
  </si>
  <si>
    <t>ލީގަލް އެނަލިސްޓް</t>
  </si>
  <si>
    <t>އެޑްމިނިސްޓްރޭޓިވް އޮފިސަރ (ޕަބްލިކް ސަރވިސް ރޭންކް 4)</t>
  </si>
  <si>
    <t>އެސިސްޓެންޓް ލޭބަރ ރިލޭޝަންސް އޮފިސަރ (ޕީ.އެސް.އާރް 4 - ސްޓެޕް 1)</t>
  </si>
  <si>
    <t>ސީނިއރ ލީގަލް އޮފިސަރ (ޕީ.އެސް.އާރް 8 - ސްޓެޕް 1)</t>
  </si>
  <si>
    <t>ސީނިއަރ އެޑްމިނިސްޓްރޭޓިވް އޮފިސަރ (ޕީ.އެސް.އާރް 7 - ސްޓެޕް 1)</t>
  </si>
  <si>
    <t>ޑިރެކްޓަރ، ޕަބްލިކްރިލޭޝަންސް (ޕަބްލިކް ސަރވިސް ރޭންކް 9 - ސްޓެޕް 1)</t>
  </si>
  <si>
    <t>ސީނިއަރ ސްޕްޓްވެއަރ ޑިވެލޮޕާ (ރޭންކް 9)</t>
  </si>
  <si>
    <t>ޕްރިންސިޕަލް ސޮފްޓްވެއަރ އިންޖިނިއަރ (ރޭންކް 10)</t>
  </si>
  <si>
    <t>ޑިރެކްޓަރ ލޭބަރ ރިލޭޝަންސް</t>
  </si>
  <si>
    <t>މިނިސްޓަރ އޮފް ހޯމްލޭންޑް ސެކިއުރިޓީ، ލޭބަރ އެންޑް ޓެކްނޯލޮޖީގެ ނައިބް</t>
  </si>
  <si>
    <t>މިނިސްޓަރ އޮފް ހޯމްލޭންޑް ސެކިއުރިޓީ، ލޭބަރ އެންޑް ޓެކްނޯލޮޖީ</t>
  </si>
  <si>
    <t>ސީނިއަރ ލޭބަރ ރިލޭޝަންސް އޮފިސަރ (ރޭންކް 7 - ސްޓެޕް 1)</t>
  </si>
  <si>
    <t>ޑިރެކްޓަރ ޖެނެރަލް، ލޭބަރ ޑިވެލޮޕްމަންޓް</t>
  </si>
  <si>
    <t>ސީނިއަރ ރެޖިސްޓްރޭޝަން އެސިސްޓެންޓް (ރޭންކް 4 - ސްޓެޕް 1)</t>
  </si>
  <si>
    <t>ޔޫތް ޑެވެލޮޕްމަންޓް އޮފިސަރ (ރޭންކް 5 - ސްޓެޕް 1)</t>
  </si>
  <si>
    <t>ކޮމިއުނިޓީ ޑިވެލޮޕްމަންޓް އޮފިސަރ</t>
  </si>
  <si>
    <t>ޑިރެކްޓަރ، ކޮމިއުނިޓީ އެމްޕަވާމަންޓް އެންޑް އެންގޭޖްމަންޓް (ރޭންކް 9 - ސްޓެޕް 1)</t>
  </si>
  <si>
    <t>ޑިރެކްޓަރ، ލޭބަރ ޑިވެލޮޕްމަންޓް (ރޭންކް 9 - ސްޓެޕް 1)</t>
  </si>
  <si>
    <t>ޑިރެކްޓަރ، އެގްޒެކެޓިވް ސެކްރެޓޭރިއަޓް (ރޭންކް 9 - ސްޓެޕް 1)</t>
  </si>
  <si>
    <t>ޑިރެކްޓަރ، ވޮކޭޝަނަލް އެޑިޔުކޭޝަން (ރޭންކް 9 - ސްޓެޕް 1)</t>
  </si>
  <si>
    <t>މިނިސްޓަރ އޮފް ސްޓޭޓް ފޮރ ހޯމްލޭންޑް ސެކިއުރިޓީ، ލޭބަރ އެންޑް ޓެކްނޯލޮޖީ</t>
  </si>
  <si>
    <t>ސީނިއަރ ރީހެބިލިޓޭޝަން އޮފިސަރ (ރޭންކް 7 - ސްޓްޕް 1)</t>
  </si>
  <si>
    <t>އެސިސްޓެންޓް ލޭބަރ ރިލޭޝަންސް އޮފިސަރ (ޕަބްލިކް ސަރވިސް ރޭންކް 3)</t>
  </si>
  <si>
    <t>އެސިސްޓެންޓް ލޭބަރ ރިލޭޝަންސް އޮފިސަރ (ޕަބްލިކް ސަރވިސް ރޭންކް 1)</t>
  </si>
  <si>
    <t>ހިއުމަން ރިސޯސް އޮފިސަރ (ޕަބްލިކް ސަރވިސް ރޭންކް 3)</t>
  </si>
  <si>
    <t>ޖުމްލާ</t>
  </si>
  <si>
    <t>އެގްޒކެޓިވް / މާލީ ޒިންމާދާރު ވެރިންނަށް ޚާއްސަ އެލަވަންސް</t>
  </si>
  <si>
    <t>ޖުމްލަ މުވައްޒަފުންގެ އަދަދު</t>
  </si>
  <si>
    <t>އަންދާޒާކުރެވޭ ޖުމްލަ މުސާރައާއި އެލަވްންސްގެ ގޮތުގައި ހިނގާ ޚަރަދުގެ އަދަދު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</si>
</sst>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ރ_._-;_-* #,##0.00\ _ރ_.\-;_-* &quot;-&quot;??\ _ރ_._-;_-@_-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4"/>
      <color theme="1"/>
      <name val="Times New Roman"/>
      <family val="1"/>
    </font>
    <font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30"/>
      <color theme="1"/>
      <name val="A_Bismillah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Faruma"/>
      <family val="3"/>
    </font>
    <font>
      <b/>
      <sz val="14"/>
      <color theme="1"/>
      <name val="Faruma"/>
      <family val="3"/>
    </font>
    <font>
      <b/>
      <sz val="18"/>
      <color theme="1"/>
      <name val="Times New Roman"/>
      <family val="1"/>
    </font>
    <font>
      <b/>
      <sz val="18"/>
      <color theme="1"/>
      <name val="AKKO"/>
      <family val="2"/>
    </font>
    <font>
      <b/>
      <sz val="10"/>
      <color theme="1"/>
      <name val="Times New Roman"/>
      <family val="1"/>
    </font>
    <font>
      <b/>
      <sz val="10"/>
      <color theme="1"/>
      <name val="AKKO"/>
      <family val="2"/>
    </font>
    <font>
      <b/>
      <u/>
      <sz val="14"/>
      <color theme="1"/>
      <name val="Times New Roman"/>
      <family val="1"/>
    </font>
    <font>
      <b/>
      <sz val="12"/>
      <color theme="1"/>
      <name val="A_Utheem"/>
    </font>
    <font>
      <b/>
      <sz val="10"/>
      <color theme="1"/>
      <name val="Arial"/>
      <family val="2"/>
    </font>
    <font>
      <b/>
      <sz val="12"/>
      <color theme="1"/>
      <name val="Faruma"/>
    </font>
    <font>
      <b/>
      <sz val="14"/>
      <color theme="1"/>
      <name val="Faruma"/>
    </font>
    <font>
      <sz val="12"/>
      <color theme="1"/>
      <name val="Faruma"/>
    </font>
    <font>
      <sz val="14"/>
      <color theme="1"/>
      <name val="Faruma"/>
    </font>
    <font>
      <sz val="14"/>
      <name val="Faruma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78">
    <xf numFmtId="0" fontId="0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6" applyNumberFormat="0" applyAlignment="0" applyProtection="0"/>
    <xf numFmtId="0" fontId="18" fillId="6" borderId="7" applyNumberFormat="0" applyAlignment="0" applyProtection="0"/>
    <xf numFmtId="0" fontId="19" fillId="6" borderId="6" applyNumberFormat="0" applyAlignment="0" applyProtection="0"/>
    <xf numFmtId="0" fontId="20" fillId="0" borderId="8" applyNumberFormat="0" applyFill="0" applyAlignment="0" applyProtection="0"/>
    <xf numFmtId="0" fontId="21" fillId="7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5" fillId="32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8" borderId="10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6" fillId="0" borderId="0"/>
    <xf numFmtId="164" fontId="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10" applyNumberFormat="0" applyFont="0" applyAlignment="0" applyProtection="0"/>
    <xf numFmtId="0" fontId="9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10" applyNumberFormat="0" applyFont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2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0" applyNumberFormat="0" applyFont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</cellStyleXfs>
  <cellXfs count="59">
    <xf numFmtId="0" fontId="0" fillId="0" borderId="0" xfId="0"/>
    <xf numFmtId="164" fontId="28" fillId="0" borderId="1" xfId="1" applyFont="1" applyFill="1" applyBorder="1" applyAlignment="1">
      <alignment horizontal="center" vertical="center"/>
    </xf>
    <xf numFmtId="0" fontId="29" fillId="0" borderId="0" xfId="0" applyFont="1"/>
    <xf numFmtId="0" fontId="32" fillId="0" borderId="0" xfId="0" applyFont="1" applyAlignment="1">
      <alignment horizontal="center" vertical="center"/>
    </xf>
    <xf numFmtId="0" fontId="33" fillId="0" borderId="0" xfId="0" applyFont="1"/>
    <xf numFmtId="0" fontId="34" fillId="0" borderId="0" xfId="0" applyFont="1"/>
    <xf numFmtId="0" fontId="35" fillId="0" borderId="0" xfId="0" applyFont="1"/>
    <xf numFmtId="164" fontId="33" fillId="0" borderId="0" xfId="1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49" fontId="36" fillId="0" borderId="0" xfId="0" applyNumberFormat="1" applyFont="1"/>
    <xf numFmtId="49" fontId="34" fillId="0" borderId="0" xfId="0" applyNumberFormat="1" applyFont="1"/>
    <xf numFmtId="0" fontId="37" fillId="0" borderId="0" xfId="0" applyFont="1" applyAlignment="1">
      <alignment horizontal="center" vertical="center" wrapText="1"/>
    </xf>
    <xf numFmtId="0" fontId="29" fillId="0" borderId="12" xfId="0" applyFont="1" applyBorder="1"/>
    <xf numFmtId="43" fontId="38" fillId="0" borderId="0" xfId="0" applyNumberFormat="1" applyFont="1"/>
    <xf numFmtId="164" fontId="35" fillId="0" borderId="0" xfId="0" applyNumberFormat="1" applyFont="1"/>
    <xf numFmtId="0" fontId="38" fillId="0" borderId="0" xfId="0" applyFont="1"/>
    <xf numFmtId="0" fontId="39" fillId="0" borderId="0" xfId="0" applyFont="1" applyAlignment="1">
      <alignment horizontal="right"/>
    </xf>
    <xf numFmtId="164" fontId="40" fillId="0" borderId="0" xfId="0" applyNumberFormat="1" applyFont="1"/>
    <xf numFmtId="164" fontId="38" fillId="0" borderId="0" xfId="0" applyNumberFormat="1" applyFont="1"/>
    <xf numFmtId="43" fontId="34" fillId="0" borderId="0" xfId="0" applyNumberFormat="1" applyFont="1"/>
    <xf numFmtId="43" fontId="33" fillId="0" borderId="0" xfId="0" applyNumberFormat="1" applyFont="1"/>
    <xf numFmtId="164" fontId="34" fillId="0" borderId="0" xfId="1" applyFont="1" applyFill="1" applyBorder="1" applyAlignment="1">
      <alignment horizontal="right"/>
    </xf>
    <xf numFmtId="164" fontId="41" fillId="0" borderId="0" xfId="0" applyNumberFormat="1" applyFont="1"/>
    <xf numFmtId="43" fontId="35" fillId="0" borderId="0" xfId="0" applyNumberFormat="1" applyFont="1"/>
    <xf numFmtId="0" fontId="42" fillId="0" borderId="0" xfId="0" applyFont="1" applyAlignment="1">
      <alignment horizontal="right"/>
    </xf>
    <xf numFmtId="0" fontId="43" fillId="0" borderId="0" xfId="0" applyFont="1"/>
    <xf numFmtId="164" fontId="37" fillId="0" borderId="0" xfId="1" applyFont="1" applyFill="1" applyBorder="1" applyAlignment="1">
      <alignment horizontal="right"/>
    </xf>
    <xf numFmtId="0" fontId="36" fillId="0" borderId="0" xfId="0" applyFont="1"/>
    <xf numFmtId="43" fontId="36" fillId="0" borderId="0" xfId="0" applyNumberFormat="1" applyFont="1"/>
    <xf numFmtId="4" fontId="37" fillId="0" borderId="0" xfId="66" applyNumberFormat="1" applyFont="1" applyAlignment="1">
      <alignment horizontal="center" vertical="center"/>
    </xf>
    <xf numFmtId="0" fontId="44" fillId="0" borderId="0" xfId="0" applyFont="1"/>
    <xf numFmtId="164" fontId="34" fillId="0" borderId="0" xfId="0" applyNumberFormat="1" applyFont="1"/>
    <xf numFmtId="43" fontId="44" fillId="0" borderId="0" xfId="0" applyNumberFormat="1" applyFont="1"/>
    <xf numFmtId="164" fontId="44" fillId="0" borderId="0" xfId="0" applyNumberFormat="1" applyFont="1"/>
    <xf numFmtId="0" fontId="45" fillId="0" borderId="0" xfId="0" applyFont="1"/>
    <xf numFmtId="0" fontId="46" fillId="0" borderId="1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164" fontId="47" fillId="0" borderId="1" xfId="0" applyNumberFormat="1" applyFont="1" applyBorder="1" applyAlignment="1">
      <alignment horizontal="center" vertical="center"/>
    </xf>
    <xf numFmtId="164" fontId="48" fillId="0" borderId="2" xfId="0" applyNumberFormat="1" applyFont="1" applyBorder="1" applyAlignment="1">
      <alignment horizontal="center" vertical="center"/>
    </xf>
    <xf numFmtId="164" fontId="49" fillId="0" borderId="2" xfId="0" applyNumberFormat="1" applyFont="1" applyBorder="1" applyAlignment="1">
      <alignment horizontal="center" vertical="center"/>
    </xf>
    <xf numFmtId="164" fontId="48" fillId="0" borderId="2" xfId="0" applyNumberFormat="1" applyFont="1" applyBorder="1" applyAlignment="1">
      <alignment vertical="center"/>
    </xf>
    <xf numFmtId="164" fontId="48" fillId="0" borderId="2" xfId="0" applyNumberFormat="1" applyFont="1" applyBorder="1" applyAlignment="1">
      <alignment horizontal="right" vertical="center"/>
    </xf>
    <xf numFmtId="0" fontId="48" fillId="0" borderId="2" xfId="0" applyFont="1" applyBorder="1" applyAlignment="1">
      <alignment horizontal="right" vertical="center"/>
    </xf>
    <xf numFmtId="0" fontId="48" fillId="0" borderId="2" xfId="0" applyFont="1" applyBorder="1" applyAlignment="1">
      <alignment horizontal="center" vertical="center"/>
    </xf>
    <xf numFmtId="164" fontId="48" fillId="0" borderId="1" xfId="0" applyNumberFormat="1" applyFont="1" applyBorder="1" applyAlignment="1">
      <alignment horizontal="center" vertical="center"/>
    </xf>
    <xf numFmtId="164" fontId="48" fillId="0" borderId="1" xfId="0" applyNumberFormat="1" applyFont="1" applyBorder="1" applyAlignment="1">
      <alignment horizontal="right" vertical="center"/>
    </xf>
    <xf numFmtId="0" fontId="48" fillId="0" borderId="1" xfId="0" applyFont="1" applyBorder="1" applyAlignment="1">
      <alignment horizontal="right" vertical="center"/>
    </xf>
    <xf numFmtId="164" fontId="48" fillId="0" borderId="1" xfId="0" applyNumberFormat="1" applyFont="1" applyBorder="1" applyAlignment="1">
      <alignment vertical="center"/>
    </xf>
    <xf numFmtId="0" fontId="48" fillId="0" borderId="1" xfId="0" applyFont="1" applyBorder="1" applyAlignment="1">
      <alignment horizontal="right"/>
    </xf>
    <xf numFmtId="164" fontId="48" fillId="0" borderId="1" xfId="1" applyFont="1" applyFill="1" applyBorder="1" applyAlignment="1">
      <alignment horizontal="center" vertical="center"/>
    </xf>
    <xf numFmtId="164" fontId="48" fillId="0" borderId="1" xfId="0" applyNumberFormat="1" applyFont="1" applyBorder="1" applyAlignment="1">
      <alignment horizontal="center" vertical="center" readingOrder="2"/>
    </xf>
    <xf numFmtId="39" fontId="48" fillId="0" borderId="1" xfId="0" applyNumberFormat="1" applyFont="1" applyBorder="1" applyAlignment="1">
      <alignment horizontal="center" vertical="center"/>
    </xf>
    <xf numFmtId="164" fontId="45" fillId="0" borderId="1" xfId="0" applyNumberFormat="1" applyFont="1" applyBorder="1" applyAlignment="1">
      <alignment horizontal="center" vertical="center"/>
    </xf>
    <xf numFmtId="164" fontId="46" fillId="0" borderId="1" xfId="0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164" fontId="33" fillId="0" borderId="15" xfId="1" applyFont="1" applyFill="1" applyBorder="1" applyAlignment="1">
      <alignment horizontal="center"/>
    </xf>
    <xf numFmtId="0" fontId="45" fillId="0" borderId="0" xfId="0" applyFont="1" applyAlignment="1">
      <alignment horizontal="center"/>
    </xf>
  </cellXfs>
  <cellStyles count="178">
    <cellStyle name="20% - Accent1" xfId="19" builtinId="30" customBuiltin="1"/>
    <cellStyle name="20% - Accent1 2" xfId="48" xr:uid="{00000000-0005-0000-0000-000001000000}"/>
    <cellStyle name="20% - Accent1 2 2" xfId="85" xr:uid="{00000000-0005-0000-0000-000002000000}"/>
    <cellStyle name="20% - Accent1 2 2 2" xfId="156" xr:uid="{00000000-0005-0000-0000-000003000000}"/>
    <cellStyle name="20% - Accent1 2 3" xfId="124" xr:uid="{00000000-0005-0000-0000-000004000000}"/>
    <cellStyle name="20% - Accent1 3" xfId="67" xr:uid="{00000000-0005-0000-0000-000005000000}"/>
    <cellStyle name="20% - Accent1 3 2" xfId="140" xr:uid="{00000000-0005-0000-0000-000006000000}"/>
    <cellStyle name="20% - Accent1 4" xfId="108" xr:uid="{00000000-0005-0000-0000-000007000000}"/>
    <cellStyle name="20% - Accent2" xfId="23" builtinId="34" customBuiltin="1"/>
    <cellStyle name="20% - Accent2 2" xfId="50" xr:uid="{00000000-0005-0000-0000-000009000000}"/>
    <cellStyle name="20% - Accent2 2 2" xfId="87" xr:uid="{00000000-0005-0000-0000-00000A000000}"/>
    <cellStyle name="20% - Accent2 2 2 2" xfId="158" xr:uid="{00000000-0005-0000-0000-00000B000000}"/>
    <cellStyle name="20% - Accent2 2 3" xfId="126" xr:uid="{00000000-0005-0000-0000-00000C000000}"/>
    <cellStyle name="20% - Accent2 3" xfId="69" xr:uid="{00000000-0005-0000-0000-00000D000000}"/>
    <cellStyle name="20% - Accent2 3 2" xfId="142" xr:uid="{00000000-0005-0000-0000-00000E000000}"/>
    <cellStyle name="20% - Accent2 4" xfId="110" xr:uid="{00000000-0005-0000-0000-00000F000000}"/>
    <cellStyle name="20% - Accent3" xfId="27" builtinId="38" customBuiltin="1"/>
    <cellStyle name="20% - Accent3 2" xfId="52" xr:uid="{00000000-0005-0000-0000-000011000000}"/>
    <cellStyle name="20% - Accent3 2 2" xfId="89" xr:uid="{00000000-0005-0000-0000-000012000000}"/>
    <cellStyle name="20% - Accent3 2 2 2" xfId="160" xr:uid="{00000000-0005-0000-0000-000013000000}"/>
    <cellStyle name="20% - Accent3 2 3" xfId="128" xr:uid="{00000000-0005-0000-0000-000014000000}"/>
    <cellStyle name="20% - Accent3 3" xfId="71" xr:uid="{00000000-0005-0000-0000-000015000000}"/>
    <cellStyle name="20% - Accent3 3 2" xfId="144" xr:uid="{00000000-0005-0000-0000-000016000000}"/>
    <cellStyle name="20% - Accent3 4" xfId="112" xr:uid="{00000000-0005-0000-0000-000017000000}"/>
    <cellStyle name="20% - Accent4" xfId="31" builtinId="42" customBuiltin="1"/>
    <cellStyle name="20% - Accent4 2" xfId="54" xr:uid="{00000000-0005-0000-0000-000019000000}"/>
    <cellStyle name="20% - Accent4 2 2" xfId="91" xr:uid="{00000000-0005-0000-0000-00001A000000}"/>
    <cellStyle name="20% - Accent4 2 2 2" xfId="162" xr:uid="{00000000-0005-0000-0000-00001B000000}"/>
    <cellStyle name="20% - Accent4 2 3" xfId="130" xr:uid="{00000000-0005-0000-0000-00001C000000}"/>
    <cellStyle name="20% - Accent4 3" xfId="73" xr:uid="{00000000-0005-0000-0000-00001D000000}"/>
    <cellStyle name="20% - Accent4 3 2" xfId="146" xr:uid="{00000000-0005-0000-0000-00001E000000}"/>
    <cellStyle name="20% - Accent4 4" xfId="114" xr:uid="{00000000-0005-0000-0000-00001F000000}"/>
    <cellStyle name="20% - Accent5" xfId="35" builtinId="46" customBuiltin="1"/>
    <cellStyle name="20% - Accent5 2" xfId="56" xr:uid="{00000000-0005-0000-0000-000021000000}"/>
    <cellStyle name="20% - Accent5 2 2" xfId="93" xr:uid="{00000000-0005-0000-0000-000022000000}"/>
    <cellStyle name="20% - Accent5 2 2 2" xfId="164" xr:uid="{00000000-0005-0000-0000-000023000000}"/>
    <cellStyle name="20% - Accent5 2 3" xfId="132" xr:uid="{00000000-0005-0000-0000-000024000000}"/>
    <cellStyle name="20% - Accent5 3" xfId="75" xr:uid="{00000000-0005-0000-0000-000025000000}"/>
    <cellStyle name="20% - Accent5 3 2" xfId="148" xr:uid="{00000000-0005-0000-0000-000026000000}"/>
    <cellStyle name="20% - Accent5 4" xfId="116" xr:uid="{00000000-0005-0000-0000-000027000000}"/>
    <cellStyle name="20% - Accent6" xfId="39" builtinId="50" customBuiltin="1"/>
    <cellStyle name="20% - Accent6 2" xfId="58" xr:uid="{00000000-0005-0000-0000-000029000000}"/>
    <cellStyle name="20% - Accent6 2 2" xfId="95" xr:uid="{00000000-0005-0000-0000-00002A000000}"/>
    <cellStyle name="20% - Accent6 2 2 2" xfId="166" xr:uid="{00000000-0005-0000-0000-00002B000000}"/>
    <cellStyle name="20% - Accent6 2 3" xfId="134" xr:uid="{00000000-0005-0000-0000-00002C000000}"/>
    <cellStyle name="20% - Accent6 3" xfId="77" xr:uid="{00000000-0005-0000-0000-00002D000000}"/>
    <cellStyle name="20% - Accent6 3 2" xfId="150" xr:uid="{00000000-0005-0000-0000-00002E000000}"/>
    <cellStyle name="20% - Accent6 4" xfId="118" xr:uid="{00000000-0005-0000-0000-00002F000000}"/>
    <cellStyle name="40% - Accent1" xfId="20" builtinId="31" customBuiltin="1"/>
    <cellStyle name="40% - Accent1 2" xfId="49" xr:uid="{00000000-0005-0000-0000-000031000000}"/>
    <cellStyle name="40% - Accent1 2 2" xfId="86" xr:uid="{00000000-0005-0000-0000-000032000000}"/>
    <cellStyle name="40% - Accent1 2 2 2" xfId="157" xr:uid="{00000000-0005-0000-0000-000033000000}"/>
    <cellStyle name="40% - Accent1 2 3" xfId="125" xr:uid="{00000000-0005-0000-0000-000034000000}"/>
    <cellStyle name="40% - Accent1 3" xfId="68" xr:uid="{00000000-0005-0000-0000-000035000000}"/>
    <cellStyle name="40% - Accent1 3 2" xfId="141" xr:uid="{00000000-0005-0000-0000-000036000000}"/>
    <cellStyle name="40% - Accent1 4" xfId="109" xr:uid="{00000000-0005-0000-0000-000037000000}"/>
    <cellStyle name="40% - Accent2" xfId="24" builtinId="35" customBuiltin="1"/>
    <cellStyle name="40% - Accent2 2" xfId="51" xr:uid="{00000000-0005-0000-0000-000039000000}"/>
    <cellStyle name="40% - Accent2 2 2" xfId="88" xr:uid="{00000000-0005-0000-0000-00003A000000}"/>
    <cellStyle name="40% - Accent2 2 2 2" xfId="159" xr:uid="{00000000-0005-0000-0000-00003B000000}"/>
    <cellStyle name="40% - Accent2 2 3" xfId="127" xr:uid="{00000000-0005-0000-0000-00003C000000}"/>
    <cellStyle name="40% - Accent2 3" xfId="70" xr:uid="{00000000-0005-0000-0000-00003D000000}"/>
    <cellStyle name="40% - Accent2 3 2" xfId="143" xr:uid="{00000000-0005-0000-0000-00003E000000}"/>
    <cellStyle name="40% - Accent2 4" xfId="111" xr:uid="{00000000-0005-0000-0000-00003F000000}"/>
    <cellStyle name="40% - Accent3" xfId="28" builtinId="39" customBuiltin="1"/>
    <cellStyle name="40% - Accent3 2" xfId="53" xr:uid="{00000000-0005-0000-0000-000041000000}"/>
    <cellStyle name="40% - Accent3 2 2" xfId="90" xr:uid="{00000000-0005-0000-0000-000042000000}"/>
    <cellStyle name="40% - Accent3 2 2 2" xfId="161" xr:uid="{00000000-0005-0000-0000-000043000000}"/>
    <cellStyle name="40% - Accent3 2 3" xfId="129" xr:uid="{00000000-0005-0000-0000-000044000000}"/>
    <cellStyle name="40% - Accent3 3" xfId="72" xr:uid="{00000000-0005-0000-0000-000045000000}"/>
    <cellStyle name="40% - Accent3 3 2" xfId="145" xr:uid="{00000000-0005-0000-0000-000046000000}"/>
    <cellStyle name="40% - Accent3 4" xfId="113" xr:uid="{00000000-0005-0000-0000-000047000000}"/>
    <cellStyle name="40% - Accent4" xfId="32" builtinId="43" customBuiltin="1"/>
    <cellStyle name="40% - Accent4 2" xfId="55" xr:uid="{00000000-0005-0000-0000-000049000000}"/>
    <cellStyle name="40% - Accent4 2 2" xfId="92" xr:uid="{00000000-0005-0000-0000-00004A000000}"/>
    <cellStyle name="40% - Accent4 2 2 2" xfId="163" xr:uid="{00000000-0005-0000-0000-00004B000000}"/>
    <cellStyle name="40% - Accent4 2 3" xfId="131" xr:uid="{00000000-0005-0000-0000-00004C000000}"/>
    <cellStyle name="40% - Accent4 3" xfId="74" xr:uid="{00000000-0005-0000-0000-00004D000000}"/>
    <cellStyle name="40% - Accent4 3 2" xfId="147" xr:uid="{00000000-0005-0000-0000-00004E000000}"/>
    <cellStyle name="40% - Accent4 4" xfId="115" xr:uid="{00000000-0005-0000-0000-00004F000000}"/>
    <cellStyle name="40% - Accent5" xfId="36" builtinId="47" customBuiltin="1"/>
    <cellStyle name="40% - Accent5 2" xfId="57" xr:uid="{00000000-0005-0000-0000-000051000000}"/>
    <cellStyle name="40% - Accent5 2 2" xfId="94" xr:uid="{00000000-0005-0000-0000-000052000000}"/>
    <cellStyle name="40% - Accent5 2 2 2" xfId="165" xr:uid="{00000000-0005-0000-0000-000053000000}"/>
    <cellStyle name="40% - Accent5 2 3" xfId="133" xr:uid="{00000000-0005-0000-0000-000054000000}"/>
    <cellStyle name="40% - Accent5 3" xfId="76" xr:uid="{00000000-0005-0000-0000-000055000000}"/>
    <cellStyle name="40% - Accent5 3 2" xfId="149" xr:uid="{00000000-0005-0000-0000-000056000000}"/>
    <cellStyle name="40% - Accent5 4" xfId="117" xr:uid="{00000000-0005-0000-0000-000057000000}"/>
    <cellStyle name="40% - Accent6" xfId="40" builtinId="51" customBuiltin="1"/>
    <cellStyle name="40% - Accent6 2" xfId="59" xr:uid="{00000000-0005-0000-0000-000059000000}"/>
    <cellStyle name="40% - Accent6 2 2" xfId="96" xr:uid="{00000000-0005-0000-0000-00005A000000}"/>
    <cellStyle name="40% - Accent6 2 2 2" xfId="167" xr:uid="{00000000-0005-0000-0000-00005B000000}"/>
    <cellStyle name="40% - Accent6 2 3" xfId="135" xr:uid="{00000000-0005-0000-0000-00005C000000}"/>
    <cellStyle name="40% - Accent6 3" xfId="78" xr:uid="{00000000-0005-0000-0000-00005D000000}"/>
    <cellStyle name="40% - Accent6 3 2" xfId="151" xr:uid="{00000000-0005-0000-0000-00005E000000}"/>
    <cellStyle name="40% - Accent6 4" xfId="119" xr:uid="{00000000-0005-0000-0000-00005F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6" xr:uid="{00000000-0005-0000-0000-000070000000}"/>
    <cellStyle name="Comma 2 2" xfId="101" xr:uid="{00000000-0005-0000-0000-000071000000}"/>
    <cellStyle name="Comma 3" xfId="43" xr:uid="{00000000-0005-0000-0000-000072000000}"/>
    <cellStyle name="Comma 3 2" xfId="63" xr:uid="{00000000-0005-0000-0000-000073000000}"/>
    <cellStyle name="Comma 3 2 2" xfId="98" xr:uid="{00000000-0005-0000-0000-000074000000}"/>
    <cellStyle name="Comma 3 2 2 2" xfId="169" xr:uid="{00000000-0005-0000-0000-000075000000}"/>
    <cellStyle name="Comma 3 2 3" xfId="103" xr:uid="{00000000-0005-0000-0000-000076000000}"/>
    <cellStyle name="Comma 3 2 3 2" xfId="173" xr:uid="{00000000-0005-0000-0000-000077000000}"/>
    <cellStyle name="Comma 3 2 4" xfId="137" xr:uid="{00000000-0005-0000-0000-000078000000}"/>
    <cellStyle name="Comma 3 3" xfId="82" xr:uid="{00000000-0005-0000-0000-000079000000}"/>
    <cellStyle name="Comma 3 3 2" xfId="153" xr:uid="{00000000-0005-0000-0000-00007A000000}"/>
    <cellStyle name="Comma 3 4" xfId="102" xr:uid="{00000000-0005-0000-0000-00007B000000}"/>
    <cellStyle name="Comma 3 4 2" xfId="172" xr:uid="{00000000-0005-0000-0000-00007C000000}"/>
    <cellStyle name="Comma 3 5" xfId="121" xr:uid="{00000000-0005-0000-0000-00007D000000}"/>
    <cellStyle name="Comma 4" xfId="61" xr:uid="{00000000-0005-0000-0000-00007E000000}"/>
    <cellStyle name="Comma 5" xfId="80" xr:uid="{00000000-0005-0000-0000-00007F000000}"/>
    <cellStyle name="Comma 6" xfId="100" xr:uid="{00000000-0005-0000-0000-000080000000}"/>
    <cellStyle name="Comma 6 2" xfId="171" xr:uid="{00000000-0005-0000-0000-000081000000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07" xr:uid="{00000000-0005-0000-0000-00008C000000}"/>
    <cellStyle name="Normal 10 2" xfId="176" xr:uid="{00000000-0005-0000-0000-00008D000000}"/>
    <cellStyle name="Normal 11" xfId="177" xr:uid="{00000000-0005-0000-0000-00008E000000}"/>
    <cellStyle name="Normal 2" xfId="45" xr:uid="{00000000-0005-0000-0000-00008F000000}"/>
    <cellStyle name="Normal 2 2" xfId="104" xr:uid="{00000000-0005-0000-0000-000090000000}"/>
    <cellStyle name="Normal 3" xfId="42" xr:uid="{00000000-0005-0000-0000-000091000000}"/>
    <cellStyle name="Normal 3 2" xfId="62" xr:uid="{00000000-0005-0000-0000-000092000000}"/>
    <cellStyle name="Normal 3 2 2" xfId="97" xr:uid="{00000000-0005-0000-0000-000093000000}"/>
    <cellStyle name="Normal 3 2 2 2" xfId="168" xr:uid="{00000000-0005-0000-0000-000094000000}"/>
    <cellStyle name="Normal 3 2 3" xfId="136" xr:uid="{00000000-0005-0000-0000-000095000000}"/>
    <cellStyle name="Normal 3 3" xfId="81" xr:uid="{00000000-0005-0000-0000-000096000000}"/>
    <cellStyle name="Normal 3 3 2" xfId="152" xr:uid="{00000000-0005-0000-0000-000097000000}"/>
    <cellStyle name="Normal 3 4" xfId="120" xr:uid="{00000000-0005-0000-0000-000098000000}"/>
    <cellStyle name="Normal 4" xfId="60" xr:uid="{00000000-0005-0000-0000-000099000000}"/>
    <cellStyle name="Normal 4 2" xfId="65" xr:uid="{00000000-0005-0000-0000-00009A000000}"/>
    <cellStyle name="Normal 5" xfId="47" xr:uid="{00000000-0005-0000-0000-00009B000000}"/>
    <cellStyle name="Normal 5 2" xfId="84" xr:uid="{00000000-0005-0000-0000-00009C000000}"/>
    <cellStyle name="Normal 5 2 2" xfId="155" xr:uid="{00000000-0005-0000-0000-00009D000000}"/>
    <cellStyle name="Normal 5 3" xfId="123" xr:uid="{00000000-0005-0000-0000-00009E000000}"/>
    <cellStyle name="Normal 6" xfId="79" xr:uid="{00000000-0005-0000-0000-00009F000000}"/>
    <cellStyle name="Normal 7" xfId="66" xr:uid="{00000000-0005-0000-0000-0000A0000000}"/>
    <cellStyle name="Normal 7 2" xfId="139" xr:uid="{00000000-0005-0000-0000-0000A1000000}"/>
    <cellStyle name="Normal 8" xfId="105" xr:uid="{00000000-0005-0000-0000-0000A2000000}"/>
    <cellStyle name="Normal 8 2" xfId="174" xr:uid="{00000000-0005-0000-0000-0000A3000000}"/>
    <cellStyle name="Normal 9" xfId="106" xr:uid="{00000000-0005-0000-0000-0000A4000000}"/>
    <cellStyle name="Normal 9 2" xfId="175" xr:uid="{00000000-0005-0000-0000-0000A5000000}"/>
    <cellStyle name="Note 2" xfId="44" xr:uid="{00000000-0005-0000-0000-0000A6000000}"/>
    <cellStyle name="Note 2 2" xfId="64" xr:uid="{00000000-0005-0000-0000-0000A7000000}"/>
    <cellStyle name="Note 2 2 2" xfId="99" xr:uid="{00000000-0005-0000-0000-0000A8000000}"/>
    <cellStyle name="Note 2 2 2 2" xfId="170" xr:uid="{00000000-0005-0000-0000-0000A9000000}"/>
    <cellStyle name="Note 2 2 3" xfId="138" xr:uid="{00000000-0005-0000-0000-0000AA000000}"/>
    <cellStyle name="Note 2 3" xfId="83" xr:uid="{00000000-0005-0000-0000-0000AB000000}"/>
    <cellStyle name="Note 2 3 2" xfId="154" xr:uid="{00000000-0005-0000-0000-0000AC000000}"/>
    <cellStyle name="Note 2 4" xfId="122" xr:uid="{00000000-0005-0000-0000-0000AD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CCFFCC"/>
      <color rgb="FFDAFCD4"/>
      <color rgb="FFFFB3B5"/>
      <color rgb="FFCCCCFF"/>
      <color rgb="FFCC99FF"/>
      <color rgb="FFC6FEDB"/>
      <color rgb="FF99FFCC"/>
      <color rgb="FFCCFFFF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375"/>
  <sheetViews>
    <sheetView showGridLines="0" tabSelected="1" topLeftCell="A9" zoomScale="70" zoomScaleNormal="70" zoomScaleSheetLayoutView="25" workbookViewId="0">
      <pane ySplit="1" topLeftCell="A256" activePane="bottomLeft" state="frozen"/>
      <selection activeCell="Z9" sqref="Z9"/>
      <selection pane="bottomLeft" activeCell="K37" sqref="K37"/>
    </sheetView>
  </sheetViews>
  <sheetFormatPr defaultColWidth="20.5703125" defaultRowHeight="18.75" x14ac:dyDescent="0.3"/>
  <cols>
    <col min="1" max="1" width="23.5703125" style="4" bestFit="1" customWidth="1"/>
    <col min="2" max="2" width="26.5703125" style="4" bestFit="1" customWidth="1"/>
    <col min="3" max="3" width="22.7109375" style="4" bestFit="1" customWidth="1"/>
    <col min="4" max="4" width="24.28515625" style="4" bestFit="1" customWidth="1"/>
    <col min="5" max="5" width="20.42578125" style="4" customWidth="1"/>
    <col min="6" max="6" width="28.140625" style="4" customWidth="1"/>
    <col min="7" max="7" width="24.140625" style="4" customWidth="1"/>
    <col min="8" max="8" width="24.28515625" style="4" bestFit="1" customWidth="1"/>
    <col min="9" max="9" width="25" style="4" bestFit="1" customWidth="1"/>
    <col min="10" max="10" width="29.28515625" style="5" bestFit="1" customWidth="1"/>
    <col min="11" max="11" width="99.28515625" style="4" bestFit="1" customWidth="1"/>
    <col min="12" max="12" width="8.85546875" style="4" customWidth="1"/>
    <col min="13" max="186" width="20.5703125" style="4" customWidth="1"/>
    <col min="187" max="16384" width="20.5703125" style="4"/>
  </cols>
  <sheetData>
    <row r="1" spans="1:12" ht="39.75" hidden="1" thickBo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39.75" hidden="1" thickBo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hidden="1" customHeight="1" x14ac:dyDescent="0.3">
      <c r="L3" s="6"/>
    </row>
    <row r="4" spans="1:12" ht="18.75" hidden="1" customHeight="1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24.75" hidden="1" customHeight="1" x14ac:dyDescent="0.25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39" hidden="1" customHeight="1" x14ac:dyDescent="0.25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2" ht="27.75" hidden="1" customHeight="1" x14ac:dyDescent="0.55000000000000004">
      <c r="B7" s="9"/>
      <c r="C7" s="9"/>
      <c r="D7" s="9"/>
      <c r="E7" s="9"/>
      <c r="F7" s="9"/>
      <c r="G7" s="9"/>
      <c r="H7" s="9"/>
      <c r="I7" s="9"/>
      <c r="J7" s="10"/>
      <c r="K7" s="9"/>
      <c r="L7" s="9"/>
    </row>
    <row r="8" spans="1:12" ht="18" hidden="1" customHeight="1" x14ac:dyDescent="0.25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 s="11" customFormat="1" ht="104.25" customHeight="1" x14ac:dyDescent="0.2">
      <c r="A9" s="35" t="s">
        <v>122</v>
      </c>
      <c r="B9" s="36" t="s">
        <v>28</v>
      </c>
      <c r="C9" s="36" t="s">
        <v>123</v>
      </c>
      <c r="D9" s="36" t="s">
        <v>5</v>
      </c>
      <c r="E9" s="36" t="s">
        <v>96</v>
      </c>
      <c r="F9" s="36" t="s">
        <v>3</v>
      </c>
      <c r="G9" s="36" t="s">
        <v>2</v>
      </c>
      <c r="H9" s="36" t="s">
        <v>8</v>
      </c>
      <c r="I9" s="36" t="s">
        <v>7</v>
      </c>
      <c r="J9" s="36" t="s">
        <v>1</v>
      </c>
      <c r="K9" s="36" t="s">
        <v>4</v>
      </c>
      <c r="L9" s="37" t="s">
        <v>0</v>
      </c>
    </row>
    <row r="10" spans="1:12" s="2" customFormat="1" ht="34.5" customHeight="1" x14ac:dyDescent="0.2">
      <c r="A10" s="38">
        <f>SUM(B10:J10)</f>
        <v>53030</v>
      </c>
      <c r="B10" s="39"/>
      <c r="C10" s="40">
        <v>28095</v>
      </c>
      <c r="D10" s="41">
        <v>1000</v>
      </c>
      <c r="E10" s="39"/>
      <c r="F10" s="39"/>
      <c r="G10" s="39"/>
      <c r="H10" s="39"/>
      <c r="I10" s="39"/>
      <c r="J10" s="42">
        <v>23935</v>
      </c>
      <c r="K10" s="43" t="s">
        <v>19</v>
      </c>
      <c r="L10" s="44">
        <v>1</v>
      </c>
    </row>
    <row r="11" spans="1:12" s="2" customFormat="1" ht="30" customHeight="1" x14ac:dyDescent="0.2">
      <c r="A11" s="38">
        <f t="shared" ref="A11:A74" si="0">SUM(B11:J11)</f>
        <v>28665</v>
      </c>
      <c r="B11" s="45"/>
      <c r="C11" s="45"/>
      <c r="D11" s="41">
        <v>500</v>
      </c>
      <c r="E11" s="45"/>
      <c r="F11" s="45"/>
      <c r="G11" s="45"/>
      <c r="H11" s="39">
        <f>205*20</f>
        <v>4100</v>
      </c>
      <c r="I11" s="45">
        <v>7655</v>
      </c>
      <c r="J11" s="46">
        <v>16410</v>
      </c>
      <c r="K11" s="47" t="s">
        <v>30</v>
      </c>
      <c r="L11" s="44">
        <v>2</v>
      </c>
    </row>
    <row r="12" spans="1:12" s="2" customFormat="1" ht="31.5" customHeight="1" x14ac:dyDescent="0.2">
      <c r="A12" s="38">
        <f t="shared" si="0"/>
        <v>20940</v>
      </c>
      <c r="B12" s="45"/>
      <c r="C12" s="45"/>
      <c r="D12" s="41">
        <v>250</v>
      </c>
      <c r="E12" s="45">
        <v>900</v>
      </c>
      <c r="F12" s="45"/>
      <c r="G12" s="45"/>
      <c r="H12" s="39"/>
      <c r="I12" s="45">
        <v>6295</v>
      </c>
      <c r="J12" s="45">
        <v>13495</v>
      </c>
      <c r="K12" s="47" t="s">
        <v>31</v>
      </c>
      <c r="L12" s="44">
        <v>3</v>
      </c>
    </row>
    <row r="13" spans="1:12" s="2" customFormat="1" ht="33.75" customHeight="1" x14ac:dyDescent="0.2">
      <c r="A13" s="38">
        <f t="shared" si="0"/>
        <v>20565</v>
      </c>
      <c r="B13" s="45"/>
      <c r="C13" s="45"/>
      <c r="D13" s="41">
        <v>250</v>
      </c>
      <c r="E13" s="45">
        <v>525</v>
      </c>
      <c r="F13" s="45"/>
      <c r="G13" s="45"/>
      <c r="H13" s="45"/>
      <c r="I13" s="45">
        <v>6295</v>
      </c>
      <c r="J13" s="45">
        <v>13495</v>
      </c>
      <c r="K13" s="47" t="s">
        <v>31</v>
      </c>
      <c r="L13" s="44">
        <v>4</v>
      </c>
    </row>
    <row r="14" spans="1:12" s="2" customFormat="1" ht="31.5" customHeight="1" x14ac:dyDescent="0.2">
      <c r="A14" s="38">
        <f t="shared" si="0"/>
        <v>32950</v>
      </c>
      <c r="B14" s="45"/>
      <c r="C14" s="45"/>
      <c r="D14" s="41">
        <v>500</v>
      </c>
      <c r="E14" s="45"/>
      <c r="F14" s="45"/>
      <c r="G14" s="45"/>
      <c r="H14" s="39">
        <v>3705</v>
      </c>
      <c r="I14" s="45">
        <v>10465</v>
      </c>
      <c r="J14" s="45">
        <v>18280</v>
      </c>
      <c r="K14" s="47" t="s">
        <v>32</v>
      </c>
      <c r="L14" s="44">
        <v>5</v>
      </c>
    </row>
    <row r="15" spans="1:12" s="2" customFormat="1" ht="38.25" customHeight="1" x14ac:dyDescent="0.2">
      <c r="A15" s="38">
        <f t="shared" si="0"/>
        <v>34440</v>
      </c>
      <c r="B15" s="45"/>
      <c r="C15" s="45"/>
      <c r="D15" s="41">
        <v>500</v>
      </c>
      <c r="E15" s="45"/>
      <c r="F15" s="45"/>
      <c r="G15" s="45"/>
      <c r="H15" s="45">
        <v>4110</v>
      </c>
      <c r="I15" s="45">
        <v>10860</v>
      </c>
      <c r="J15" s="45">
        <v>18970</v>
      </c>
      <c r="K15" s="47" t="s">
        <v>33</v>
      </c>
      <c r="L15" s="44">
        <v>6</v>
      </c>
    </row>
    <row r="16" spans="1:12" s="2" customFormat="1" ht="30" customHeight="1" x14ac:dyDescent="0.65">
      <c r="A16" s="38">
        <f t="shared" si="0"/>
        <v>20805</v>
      </c>
      <c r="B16" s="45"/>
      <c r="C16" s="45"/>
      <c r="D16" s="48"/>
      <c r="E16" s="45"/>
      <c r="F16" s="45"/>
      <c r="G16" s="45"/>
      <c r="H16" s="45">
        <v>1930</v>
      </c>
      <c r="I16" s="45">
        <v>6005</v>
      </c>
      <c r="J16" s="45">
        <v>12870</v>
      </c>
      <c r="K16" s="49" t="s">
        <v>34</v>
      </c>
      <c r="L16" s="44">
        <v>7</v>
      </c>
    </row>
    <row r="17" spans="1:12" s="2" customFormat="1" ht="30.75" customHeight="1" x14ac:dyDescent="0.65">
      <c r="A17" s="38">
        <f t="shared" si="0"/>
        <v>24970</v>
      </c>
      <c r="B17" s="45"/>
      <c r="C17" s="45"/>
      <c r="D17" s="41">
        <v>350</v>
      </c>
      <c r="E17" s="45"/>
      <c r="F17" s="45"/>
      <c r="G17" s="45"/>
      <c r="H17" s="45">
        <v>2485</v>
      </c>
      <c r="I17" s="45">
        <v>7040</v>
      </c>
      <c r="J17" s="45">
        <v>15095</v>
      </c>
      <c r="K17" s="49" t="s">
        <v>35</v>
      </c>
      <c r="L17" s="44">
        <v>8</v>
      </c>
    </row>
    <row r="18" spans="1:12" s="2" customFormat="1" ht="30.75" customHeight="1" x14ac:dyDescent="0.65">
      <c r="A18" s="38">
        <f t="shared" si="0"/>
        <v>26850</v>
      </c>
      <c r="B18" s="45"/>
      <c r="C18" s="45"/>
      <c r="D18" s="41"/>
      <c r="E18" s="45"/>
      <c r="F18" s="45"/>
      <c r="G18" s="45"/>
      <c r="H18" s="45">
        <v>4095</v>
      </c>
      <c r="I18" s="45">
        <v>7240</v>
      </c>
      <c r="J18" s="45">
        <v>15515</v>
      </c>
      <c r="K18" s="49" t="s">
        <v>36</v>
      </c>
      <c r="L18" s="44">
        <v>9</v>
      </c>
    </row>
    <row r="19" spans="1:12" s="2" customFormat="1" ht="30.75" customHeight="1" x14ac:dyDescent="0.65">
      <c r="A19" s="38">
        <f t="shared" si="0"/>
        <v>18015</v>
      </c>
      <c r="B19" s="45"/>
      <c r="C19" s="45"/>
      <c r="D19" s="41">
        <v>250</v>
      </c>
      <c r="E19" s="45"/>
      <c r="F19" s="45"/>
      <c r="G19" s="45"/>
      <c r="H19" s="45">
        <v>725</v>
      </c>
      <c r="I19" s="45">
        <v>5420</v>
      </c>
      <c r="J19" s="45">
        <v>11620</v>
      </c>
      <c r="K19" s="49" t="s">
        <v>37</v>
      </c>
      <c r="L19" s="44">
        <v>10</v>
      </c>
    </row>
    <row r="20" spans="1:12" s="2" customFormat="1" ht="30.75" customHeight="1" x14ac:dyDescent="0.65">
      <c r="A20" s="38">
        <f t="shared" si="0"/>
        <v>25875</v>
      </c>
      <c r="B20" s="45"/>
      <c r="C20" s="45"/>
      <c r="D20" s="41"/>
      <c r="E20" s="45"/>
      <c r="F20" s="45"/>
      <c r="G20" s="45"/>
      <c r="H20" s="45">
        <v>3120</v>
      </c>
      <c r="I20" s="45">
        <v>7240</v>
      </c>
      <c r="J20" s="45">
        <v>15515</v>
      </c>
      <c r="K20" s="49" t="s">
        <v>36</v>
      </c>
      <c r="L20" s="44">
        <v>11</v>
      </c>
    </row>
    <row r="21" spans="1:12" s="2" customFormat="1" ht="30.75" customHeight="1" x14ac:dyDescent="0.65">
      <c r="A21" s="38">
        <f t="shared" si="0"/>
        <v>16940</v>
      </c>
      <c r="B21" s="45"/>
      <c r="C21" s="45"/>
      <c r="D21" s="41"/>
      <c r="E21" s="45"/>
      <c r="F21" s="45"/>
      <c r="G21" s="45"/>
      <c r="H21" s="45">
        <v>2500</v>
      </c>
      <c r="I21" s="45">
        <v>4595</v>
      </c>
      <c r="J21" s="45">
        <v>9845</v>
      </c>
      <c r="K21" s="49" t="s">
        <v>38</v>
      </c>
      <c r="L21" s="44">
        <v>12</v>
      </c>
    </row>
    <row r="22" spans="1:12" s="2" customFormat="1" ht="30.75" customHeight="1" x14ac:dyDescent="0.65">
      <c r="A22" s="38">
        <f t="shared" si="0"/>
        <v>14565</v>
      </c>
      <c r="B22" s="45"/>
      <c r="C22" s="45"/>
      <c r="D22" s="41"/>
      <c r="E22" s="45"/>
      <c r="F22" s="45"/>
      <c r="G22" s="45"/>
      <c r="H22" s="45">
        <v>125</v>
      </c>
      <c r="I22" s="45">
        <v>4595</v>
      </c>
      <c r="J22" s="45">
        <v>9845</v>
      </c>
      <c r="K22" s="49" t="s">
        <v>39</v>
      </c>
      <c r="L22" s="44">
        <v>13</v>
      </c>
    </row>
    <row r="23" spans="1:12" s="2" customFormat="1" ht="30.75" customHeight="1" x14ac:dyDescent="0.65">
      <c r="A23" s="38">
        <f t="shared" si="0"/>
        <v>21670</v>
      </c>
      <c r="B23" s="45"/>
      <c r="C23" s="45"/>
      <c r="D23" s="41">
        <v>350</v>
      </c>
      <c r="E23" s="45"/>
      <c r="F23" s="45"/>
      <c r="G23" s="45"/>
      <c r="H23" s="45">
        <v>2445</v>
      </c>
      <c r="I23" s="45">
        <v>6005</v>
      </c>
      <c r="J23" s="45">
        <v>12870</v>
      </c>
      <c r="K23" s="49" t="s">
        <v>34</v>
      </c>
      <c r="L23" s="44">
        <v>14</v>
      </c>
    </row>
    <row r="24" spans="1:12" s="2" customFormat="1" ht="30.75" customHeight="1" x14ac:dyDescent="0.65">
      <c r="A24" s="38">
        <f t="shared" si="0"/>
        <v>13245</v>
      </c>
      <c r="B24" s="45"/>
      <c r="C24" s="45"/>
      <c r="D24" s="41"/>
      <c r="E24" s="45"/>
      <c r="F24" s="45"/>
      <c r="G24" s="45"/>
      <c r="H24" s="45">
        <v>900</v>
      </c>
      <c r="I24" s="45">
        <v>2850</v>
      </c>
      <c r="J24" s="45">
        <v>9495</v>
      </c>
      <c r="K24" s="49" t="s">
        <v>40</v>
      </c>
      <c r="L24" s="44">
        <v>15</v>
      </c>
    </row>
    <row r="25" spans="1:12" s="2" customFormat="1" ht="30.75" customHeight="1" x14ac:dyDescent="0.65">
      <c r="A25" s="38">
        <f t="shared" si="0"/>
        <v>12745</v>
      </c>
      <c r="B25" s="45"/>
      <c r="C25" s="45"/>
      <c r="D25" s="41">
        <v>250</v>
      </c>
      <c r="E25" s="45"/>
      <c r="F25" s="45"/>
      <c r="G25" s="45"/>
      <c r="H25" s="45">
        <v>150</v>
      </c>
      <c r="I25" s="45">
        <v>2850</v>
      </c>
      <c r="J25" s="45">
        <v>9495</v>
      </c>
      <c r="K25" s="49" t="s">
        <v>41</v>
      </c>
      <c r="L25" s="44">
        <v>16</v>
      </c>
    </row>
    <row r="26" spans="1:12" s="2" customFormat="1" ht="30.75" customHeight="1" x14ac:dyDescent="0.65">
      <c r="A26" s="38">
        <f t="shared" si="0"/>
        <v>27065</v>
      </c>
      <c r="B26" s="45"/>
      <c r="C26" s="45"/>
      <c r="D26" s="41">
        <v>350</v>
      </c>
      <c r="E26" s="45"/>
      <c r="F26" s="45"/>
      <c r="G26" s="45"/>
      <c r="H26" s="45">
        <v>3130</v>
      </c>
      <c r="I26" s="45">
        <v>7505</v>
      </c>
      <c r="J26" s="45">
        <v>16080</v>
      </c>
      <c r="K26" s="49" t="s">
        <v>42</v>
      </c>
      <c r="L26" s="44">
        <v>17</v>
      </c>
    </row>
    <row r="27" spans="1:12" s="2" customFormat="1" ht="30.75" customHeight="1" x14ac:dyDescent="0.65">
      <c r="A27" s="38">
        <f t="shared" si="0"/>
        <v>19320</v>
      </c>
      <c r="B27" s="45"/>
      <c r="C27" s="45"/>
      <c r="D27" s="41">
        <v>250</v>
      </c>
      <c r="E27" s="45"/>
      <c r="F27" s="45"/>
      <c r="G27" s="45"/>
      <c r="H27" s="45">
        <v>2030</v>
      </c>
      <c r="I27" s="45">
        <v>5420</v>
      </c>
      <c r="J27" s="45">
        <v>11620</v>
      </c>
      <c r="K27" s="49" t="s">
        <v>43</v>
      </c>
      <c r="L27" s="44">
        <v>18</v>
      </c>
    </row>
    <row r="28" spans="1:12" s="2" customFormat="1" ht="30.75" customHeight="1" x14ac:dyDescent="0.65">
      <c r="A28" s="38">
        <f t="shared" si="0"/>
        <v>11830</v>
      </c>
      <c r="B28" s="45"/>
      <c r="C28" s="45"/>
      <c r="D28" s="41"/>
      <c r="E28" s="45"/>
      <c r="F28" s="45"/>
      <c r="G28" s="45"/>
      <c r="H28" s="45">
        <v>770</v>
      </c>
      <c r="I28" s="45">
        <v>2555</v>
      </c>
      <c r="J28" s="45">
        <v>8505</v>
      </c>
      <c r="K28" s="49" t="s">
        <v>44</v>
      </c>
      <c r="L28" s="44">
        <v>19</v>
      </c>
    </row>
    <row r="29" spans="1:12" s="2" customFormat="1" ht="30.75" customHeight="1" x14ac:dyDescent="0.65">
      <c r="A29" s="38">
        <f t="shared" si="0"/>
        <v>15065</v>
      </c>
      <c r="B29" s="45"/>
      <c r="C29" s="45"/>
      <c r="D29" s="41">
        <v>250</v>
      </c>
      <c r="E29" s="45"/>
      <c r="F29" s="45"/>
      <c r="G29" s="45"/>
      <c r="H29" s="45">
        <v>375</v>
      </c>
      <c r="I29" s="45">
        <v>4595</v>
      </c>
      <c r="J29" s="45">
        <v>9845</v>
      </c>
      <c r="K29" s="49" t="s">
        <v>45</v>
      </c>
      <c r="L29" s="44">
        <v>20</v>
      </c>
    </row>
    <row r="30" spans="1:12" s="2" customFormat="1" ht="30.75" customHeight="1" x14ac:dyDescent="0.65">
      <c r="A30" s="38">
        <f t="shared" si="0"/>
        <v>27420</v>
      </c>
      <c r="B30" s="45"/>
      <c r="C30" s="45"/>
      <c r="D30" s="41">
        <v>350</v>
      </c>
      <c r="E30" s="45"/>
      <c r="F30" s="45"/>
      <c r="G30" s="45"/>
      <c r="H30" s="45">
        <v>3485</v>
      </c>
      <c r="I30" s="45">
        <v>7505</v>
      </c>
      <c r="J30" s="45">
        <v>16080</v>
      </c>
      <c r="K30" s="49" t="s">
        <v>46</v>
      </c>
      <c r="L30" s="44">
        <v>21</v>
      </c>
    </row>
    <row r="31" spans="1:12" s="2" customFormat="1" ht="30.75" customHeight="1" x14ac:dyDescent="0.65">
      <c r="A31" s="38">
        <f t="shared" si="0"/>
        <v>12000</v>
      </c>
      <c r="B31" s="45"/>
      <c r="C31" s="45"/>
      <c r="D31" s="41">
        <v>250</v>
      </c>
      <c r="E31" s="45"/>
      <c r="F31" s="45"/>
      <c r="G31" s="45"/>
      <c r="H31" s="45">
        <v>1105</v>
      </c>
      <c r="I31" s="45">
        <v>2455</v>
      </c>
      <c r="J31" s="45">
        <v>8190</v>
      </c>
      <c r="K31" s="49" t="s">
        <v>90</v>
      </c>
      <c r="L31" s="44">
        <v>22</v>
      </c>
    </row>
    <row r="32" spans="1:12" s="2" customFormat="1" ht="30.75" customHeight="1" x14ac:dyDescent="0.65">
      <c r="A32" s="38">
        <f t="shared" si="0"/>
        <v>21015</v>
      </c>
      <c r="B32" s="45"/>
      <c r="C32" s="45"/>
      <c r="D32" s="41">
        <v>350</v>
      </c>
      <c r="E32" s="45"/>
      <c r="F32" s="45"/>
      <c r="G32" s="45"/>
      <c r="H32" s="45">
        <v>3625</v>
      </c>
      <c r="I32" s="45">
        <v>5420</v>
      </c>
      <c r="J32" s="45">
        <v>11620</v>
      </c>
      <c r="K32" s="49" t="s">
        <v>47</v>
      </c>
      <c r="L32" s="44">
        <v>23</v>
      </c>
    </row>
    <row r="33" spans="1:12" s="2" customFormat="1" ht="30.75" customHeight="1" x14ac:dyDescent="0.65">
      <c r="A33" s="38">
        <f t="shared" si="0"/>
        <v>28240</v>
      </c>
      <c r="B33" s="45"/>
      <c r="C33" s="45"/>
      <c r="D33" s="41">
        <v>350</v>
      </c>
      <c r="E33" s="45"/>
      <c r="F33" s="45"/>
      <c r="G33" s="45"/>
      <c r="H33" s="45">
        <v>4305</v>
      </c>
      <c r="I33" s="45">
        <v>7505</v>
      </c>
      <c r="J33" s="45">
        <v>16080</v>
      </c>
      <c r="K33" s="49" t="s">
        <v>48</v>
      </c>
      <c r="L33" s="44">
        <v>24</v>
      </c>
    </row>
    <row r="34" spans="1:12" s="2" customFormat="1" ht="30.75" customHeight="1" x14ac:dyDescent="0.65">
      <c r="A34" s="38">
        <f t="shared" si="0"/>
        <v>11425</v>
      </c>
      <c r="B34" s="45"/>
      <c r="C34" s="45"/>
      <c r="D34" s="41"/>
      <c r="E34" s="45"/>
      <c r="F34" s="45"/>
      <c r="G34" s="45"/>
      <c r="H34" s="45">
        <v>780</v>
      </c>
      <c r="I34" s="45">
        <v>2455</v>
      </c>
      <c r="J34" s="45">
        <v>8190</v>
      </c>
      <c r="K34" s="49" t="s">
        <v>91</v>
      </c>
      <c r="L34" s="44">
        <v>25</v>
      </c>
    </row>
    <row r="35" spans="1:12" s="2" customFormat="1" ht="30.75" customHeight="1" x14ac:dyDescent="0.65">
      <c r="A35" s="38">
        <f t="shared" si="0"/>
        <v>10945</v>
      </c>
      <c r="B35" s="45"/>
      <c r="C35" s="45"/>
      <c r="D35" s="41"/>
      <c r="E35" s="45">
        <v>50</v>
      </c>
      <c r="F35" s="45"/>
      <c r="G35" s="45"/>
      <c r="H35" s="45"/>
      <c r="I35" s="45">
        <v>2795</v>
      </c>
      <c r="J35" s="45">
        <v>8100</v>
      </c>
      <c r="K35" s="49" t="s">
        <v>49</v>
      </c>
      <c r="L35" s="44">
        <v>26</v>
      </c>
    </row>
    <row r="36" spans="1:12" s="2" customFormat="1" ht="30.75" customHeight="1" x14ac:dyDescent="0.65">
      <c r="A36" s="38">
        <f t="shared" si="0"/>
        <v>11395</v>
      </c>
      <c r="B36" s="45"/>
      <c r="C36" s="45"/>
      <c r="D36" s="41"/>
      <c r="E36" s="45">
        <v>500</v>
      </c>
      <c r="F36" s="45"/>
      <c r="G36" s="45"/>
      <c r="H36" s="45"/>
      <c r="I36" s="45">
        <v>2795</v>
      </c>
      <c r="J36" s="45">
        <v>8100</v>
      </c>
      <c r="K36" s="49" t="s">
        <v>49</v>
      </c>
      <c r="L36" s="44">
        <v>27</v>
      </c>
    </row>
    <row r="37" spans="1:12" s="2" customFormat="1" ht="30.75" customHeight="1" x14ac:dyDescent="0.65">
      <c r="A37" s="38">
        <f t="shared" si="0"/>
        <v>10575</v>
      </c>
      <c r="B37" s="45"/>
      <c r="C37" s="45"/>
      <c r="D37" s="41"/>
      <c r="E37" s="45"/>
      <c r="F37" s="45"/>
      <c r="G37" s="45"/>
      <c r="H37" s="45">
        <v>780</v>
      </c>
      <c r="I37" s="45">
        <v>2260</v>
      </c>
      <c r="J37" s="45">
        <v>7535</v>
      </c>
      <c r="K37" s="49" t="s">
        <v>50</v>
      </c>
      <c r="L37" s="44">
        <v>28</v>
      </c>
    </row>
    <row r="38" spans="1:12" s="2" customFormat="1" ht="30.75" customHeight="1" x14ac:dyDescent="0.65">
      <c r="A38" s="38">
        <f t="shared" si="0"/>
        <v>41605</v>
      </c>
      <c r="B38" s="45"/>
      <c r="C38" s="45"/>
      <c r="D38" s="41"/>
      <c r="E38" s="45"/>
      <c r="F38" s="45"/>
      <c r="G38" s="45"/>
      <c r="H38" s="45">
        <v>5950</v>
      </c>
      <c r="I38" s="45">
        <v>12985</v>
      </c>
      <c r="J38" s="45">
        <v>22670</v>
      </c>
      <c r="K38" s="49" t="s">
        <v>51</v>
      </c>
      <c r="L38" s="44">
        <v>29</v>
      </c>
    </row>
    <row r="39" spans="1:12" s="2" customFormat="1" ht="30.75" customHeight="1" x14ac:dyDescent="0.65">
      <c r="A39" s="38">
        <f t="shared" si="0"/>
        <v>26605</v>
      </c>
      <c r="B39" s="45"/>
      <c r="C39" s="45"/>
      <c r="D39" s="41">
        <v>350</v>
      </c>
      <c r="E39" s="45"/>
      <c r="F39" s="45"/>
      <c r="G39" s="45"/>
      <c r="H39" s="45">
        <v>2670</v>
      </c>
      <c r="I39" s="45">
        <v>7505</v>
      </c>
      <c r="J39" s="45">
        <v>16080</v>
      </c>
      <c r="K39" s="49" t="s">
        <v>52</v>
      </c>
      <c r="L39" s="44">
        <v>30</v>
      </c>
    </row>
    <row r="40" spans="1:12" s="2" customFormat="1" ht="30.75" customHeight="1" x14ac:dyDescent="0.65">
      <c r="A40" s="38">
        <f t="shared" si="0"/>
        <v>27420</v>
      </c>
      <c r="B40" s="45"/>
      <c r="C40" s="45"/>
      <c r="D40" s="41">
        <v>350</v>
      </c>
      <c r="E40" s="45"/>
      <c r="F40" s="45"/>
      <c r="G40" s="45"/>
      <c r="H40" s="45">
        <v>3485</v>
      </c>
      <c r="I40" s="45">
        <v>7505</v>
      </c>
      <c r="J40" s="45">
        <v>16080</v>
      </c>
      <c r="K40" s="49" t="s">
        <v>53</v>
      </c>
      <c r="L40" s="44">
        <v>31</v>
      </c>
    </row>
    <row r="41" spans="1:12" s="2" customFormat="1" ht="30.75" customHeight="1" x14ac:dyDescent="0.65">
      <c r="A41" s="38">
        <f t="shared" si="0"/>
        <v>11360</v>
      </c>
      <c r="B41" s="45"/>
      <c r="C41" s="45"/>
      <c r="D41" s="41"/>
      <c r="E41" s="45"/>
      <c r="F41" s="45"/>
      <c r="G41" s="45"/>
      <c r="H41" s="45">
        <v>715</v>
      </c>
      <c r="I41" s="45">
        <v>2455</v>
      </c>
      <c r="J41" s="45">
        <v>8190</v>
      </c>
      <c r="K41" s="49" t="s">
        <v>92</v>
      </c>
      <c r="L41" s="44">
        <v>32</v>
      </c>
    </row>
    <row r="42" spans="1:12" s="2" customFormat="1" ht="30.75" customHeight="1" x14ac:dyDescent="0.65">
      <c r="A42" s="38">
        <f t="shared" si="0"/>
        <v>15940</v>
      </c>
      <c r="B42" s="45"/>
      <c r="C42" s="45"/>
      <c r="D42" s="41">
        <v>250</v>
      </c>
      <c r="E42" s="45"/>
      <c r="F42" s="45"/>
      <c r="G42" s="45"/>
      <c r="H42" s="45">
        <v>1250</v>
      </c>
      <c r="I42" s="45">
        <v>4595</v>
      </c>
      <c r="J42" s="45">
        <v>9845</v>
      </c>
      <c r="K42" s="49" t="s">
        <v>54</v>
      </c>
      <c r="L42" s="44">
        <v>33</v>
      </c>
    </row>
    <row r="43" spans="1:12" s="2" customFormat="1" ht="30.75" customHeight="1" x14ac:dyDescent="0.65">
      <c r="A43" s="38">
        <f t="shared" si="0"/>
        <v>27625</v>
      </c>
      <c r="B43" s="45"/>
      <c r="C43" s="45"/>
      <c r="D43" s="41">
        <v>350</v>
      </c>
      <c r="E43" s="45"/>
      <c r="F43" s="45"/>
      <c r="G43" s="45"/>
      <c r="H43" s="45">
        <v>3690</v>
      </c>
      <c r="I43" s="45">
        <v>7505</v>
      </c>
      <c r="J43" s="45">
        <v>16080</v>
      </c>
      <c r="K43" s="49" t="s">
        <v>55</v>
      </c>
      <c r="L43" s="44">
        <v>34</v>
      </c>
    </row>
    <row r="44" spans="1:12" s="2" customFormat="1" ht="30.75" customHeight="1" x14ac:dyDescent="0.65">
      <c r="A44" s="38">
        <f t="shared" si="0"/>
        <v>9795</v>
      </c>
      <c r="B44" s="45"/>
      <c r="C44" s="45"/>
      <c r="D44" s="41"/>
      <c r="E44" s="45"/>
      <c r="F44" s="45"/>
      <c r="G44" s="45"/>
      <c r="H44" s="45"/>
      <c r="I44" s="45">
        <v>2260</v>
      </c>
      <c r="J44" s="45">
        <v>7535</v>
      </c>
      <c r="K44" s="49" t="s">
        <v>50</v>
      </c>
      <c r="L44" s="44">
        <v>35</v>
      </c>
    </row>
    <row r="45" spans="1:12" s="2" customFormat="1" ht="30.75" customHeight="1" x14ac:dyDescent="0.65">
      <c r="A45" s="38">
        <f t="shared" si="0"/>
        <v>11060</v>
      </c>
      <c r="B45" s="45"/>
      <c r="C45" s="45"/>
      <c r="D45" s="41"/>
      <c r="E45" s="45"/>
      <c r="F45" s="45"/>
      <c r="G45" s="45"/>
      <c r="H45" s="45">
        <v>0</v>
      </c>
      <c r="I45" s="45">
        <v>2555</v>
      </c>
      <c r="J45" s="45">
        <v>8505</v>
      </c>
      <c r="K45" s="49" t="s">
        <v>56</v>
      </c>
      <c r="L45" s="44">
        <v>36</v>
      </c>
    </row>
    <row r="46" spans="1:12" s="2" customFormat="1" ht="30" customHeight="1" x14ac:dyDescent="0.2">
      <c r="A46" s="38">
        <f t="shared" si="0"/>
        <v>19685</v>
      </c>
      <c r="B46" s="45"/>
      <c r="C46" s="45"/>
      <c r="D46" s="45"/>
      <c r="E46" s="45"/>
      <c r="F46" s="45"/>
      <c r="G46" s="45"/>
      <c r="H46" s="45">
        <v>810</v>
      </c>
      <c r="I46" s="45">
        <v>6005</v>
      </c>
      <c r="J46" s="50">
        <v>12870</v>
      </c>
      <c r="K46" s="47" t="s">
        <v>34</v>
      </c>
      <c r="L46" s="44">
        <v>37</v>
      </c>
    </row>
    <row r="47" spans="1:12" s="2" customFormat="1" ht="33.75" customHeight="1" x14ac:dyDescent="0.2">
      <c r="A47" s="38">
        <f t="shared" si="0"/>
        <v>11230</v>
      </c>
      <c r="B47" s="45"/>
      <c r="C47" s="45"/>
      <c r="D47" s="45"/>
      <c r="E47" s="45"/>
      <c r="F47" s="45"/>
      <c r="G47" s="45"/>
      <c r="H47" s="45">
        <v>585</v>
      </c>
      <c r="I47" s="45">
        <f>ROUND((2455/30)*30,2)</f>
        <v>2455</v>
      </c>
      <c r="J47" s="45">
        <v>8190</v>
      </c>
      <c r="K47" s="47" t="s">
        <v>93</v>
      </c>
      <c r="L47" s="44">
        <v>38</v>
      </c>
    </row>
    <row r="48" spans="1:12" s="2" customFormat="1" ht="30" customHeight="1" x14ac:dyDescent="0.2">
      <c r="A48" s="38">
        <f t="shared" si="0"/>
        <v>11550</v>
      </c>
      <c r="B48" s="45"/>
      <c r="C48" s="45"/>
      <c r="D48" s="45"/>
      <c r="E48" s="45"/>
      <c r="F48" s="45"/>
      <c r="G48" s="45"/>
      <c r="H48" s="45">
        <v>490</v>
      </c>
      <c r="I48" s="45">
        <f>ROUND((2555/30)*30,2)</f>
        <v>2555</v>
      </c>
      <c r="J48" s="50">
        <v>8505</v>
      </c>
      <c r="K48" s="47" t="s">
        <v>57</v>
      </c>
      <c r="L48" s="44">
        <v>39</v>
      </c>
    </row>
    <row r="49" spans="1:12" s="2" customFormat="1" ht="33" customHeight="1" x14ac:dyDescent="0.2">
      <c r="A49" s="38">
        <f t="shared" si="0"/>
        <v>34775</v>
      </c>
      <c r="B49" s="45"/>
      <c r="C49" s="45"/>
      <c r="D49" s="45"/>
      <c r="E49" s="45"/>
      <c r="F49" s="45"/>
      <c r="G49" s="45"/>
      <c r="H49" s="45">
        <v>5015</v>
      </c>
      <c r="I49" s="45">
        <v>10835</v>
      </c>
      <c r="J49" s="50">
        <v>18925</v>
      </c>
      <c r="K49" s="47" t="s">
        <v>103</v>
      </c>
      <c r="L49" s="44">
        <v>40</v>
      </c>
    </row>
    <row r="50" spans="1:12" s="2" customFormat="1" ht="31.5" customHeight="1" x14ac:dyDescent="0.2">
      <c r="A50" s="38">
        <f t="shared" si="0"/>
        <v>35465</v>
      </c>
      <c r="B50" s="45"/>
      <c r="C50" s="45">
        <v>2500</v>
      </c>
      <c r="D50" s="41">
        <v>800</v>
      </c>
      <c r="E50" s="45"/>
      <c r="F50" s="45"/>
      <c r="G50" s="45"/>
      <c r="H50" s="45">
        <v>3420</v>
      </c>
      <c r="I50" s="45">
        <v>10465</v>
      </c>
      <c r="J50" s="50">
        <v>18280</v>
      </c>
      <c r="K50" s="47" t="s">
        <v>59</v>
      </c>
      <c r="L50" s="44">
        <v>41</v>
      </c>
    </row>
    <row r="51" spans="1:12" s="2" customFormat="1" ht="30.75" customHeight="1" x14ac:dyDescent="0.2">
      <c r="A51" s="38">
        <f t="shared" si="0"/>
        <v>40090</v>
      </c>
      <c r="B51" s="45"/>
      <c r="C51" s="45"/>
      <c r="D51" s="45"/>
      <c r="E51" s="45"/>
      <c r="F51" s="45"/>
      <c r="G51" s="45"/>
      <c r="H51" s="45">
        <v>5780</v>
      </c>
      <c r="I51" s="45">
        <v>12495</v>
      </c>
      <c r="J51" s="50">
        <v>21815</v>
      </c>
      <c r="K51" s="47" t="s">
        <v>104</v>
      </c>
      <c r="L51" s="44">
        <v>42</v>
      </c>
    </row>
    <row r="52" spans="1:12" s="2" customFormat="1" ht="33" customHeight="1" x14ac:dyDescent="0.2">
      <c r="A52" s="38">
        <f t="shared" si="0"/>
        <v>40090</v>
      </c>
      <c r="B52" s="45"/>
      <c r="C52" s="45"/>
      <c r="D52" s="45"/>
      <c r="E52" s="45"/>
      <c r="F52" s="45"/>
      <c r="G52" s="45"/>
      <c r="H52" s="45">
        <v>5780</v>
      </c>
      <c r="I52" s="45">
        <v>12495</v>
      </c>
      <c r="J52" s="50">
        <v>21815</v>
      </c>
      <c r="K52" s="47" t="s">
        <v>104</v>
      </c>
      <c r="L52" s="44">
        <v>43</v>
      </c>
    </row>
    <row r="53" spans="1:12" s="2" customFormat="1" ht="33.75" customHeight="1" x14ac:dyDescent="0.2">
      <c r="A53" s="38">
        <f t="shared" si="0"/>
        <v>16565</v>
      </c>
      <c r="B53" s="45"/>
      <c r="C53" s="45"/>
      <c r="D53" s="48"/>
      <c r="E53" s="45"/>
      <c r="F53" s="45"/>
      <c r="G53" s="45"/>
      <c r="H53" s="45">
        <v>2125</v>
      </c>
      <c r="I53" s="45">
        <f>ROUND((4595/30)*30,2)</f>
        <v>4595</v>
      </c>
      <c r="J53" s="45">
        <v>9845</v>
      </c>
      <c r="K53" s="47" t="s">
        <v>60</v>
      </c>
      <c r="L53" s="44">
        <v>44</v>
      </c>
    </row>
    <row r="54" spans="1:12" s="2" customFormat="1" ht="29.25" customHeight="1" x14ac:dyDescent="0.2">
      <c r="A54" s="38">
        <f t="shared" si="0"/>
        <v>11060</v>
      </c>
      <c r="B54" s="45"/>
      <c r="C54" s="45"/>
      <c r="D54" s="48"/>
      <c r="E54" s="45"/>
      <c r="F54" s="45"/>
      <c r="G54" s="45"/>
      <c r="H54" s="45"/>
      <c r="I54" s="45">
        <v>2555</v>
      </c>
      <c r="J54" s="45">
        <v>8505</v>
      </c>
      <c r="K54" s="47" t="s">
        <v>61</v>
      </c>
      <c r="L54" s="44">
        <v>45</v>
      </c>
    </row>
    <row r="55" spans="1:12" s="2" customFormat="1" ht="33" customHeight="1" x14ac:dyDescent="0.2">
      <c r="A55" s="38">
        <f t="shared" si="0"/>
        <v>11830</v>
      </c>
      <c r="B55" s="45"/>
      <c r="C55" s="45"/>
      <c r="D55" s="48"/>
      <c r="E55" s="45"/>
      <c r="F55" s="45"/>
      <c r="G55" s="45"/>
      <c r="H55" s="45">
        <v>770</v>
      </c>
      <c r="I55" s="45">
        <v>2555</v>
      </c>
      <c r="J55" s="45">
        <v>8505</v>
      </c>
      <c r="K55" s="47" t="s">
        <v>61</v>
      </c>
      <c r="L55" s="44">
        <v>46</v>
      </c>
    </row>
    <row r="56" spans="1:12" s="2" customFormat="1" ht="33.75" customHeight="1" x14ac:dyDescent="0.2">
      <c r="A56" s="38">
        <f t="shared" si="0"/>
        <v>16565</v>
      </c>
      <c r="B56" s="45"/>
      <c r="C56" s="45"/>
      <c r="D56" s="48"/>
      <c r="E56" s="45"/>
      <c r="F56" s="45"/>
      <c r="G56" s="45"/>
      <c r="H56" s="45">
        <v>2125</v>
      </c>
      <c r="I56" s="45">
        <v>4595</v>
      </c>
      <c r="J56" s="45">
        <v>9845</v>
      </c>
      <c r="K56" s="47" t="s">
        <v>60</v>
      </c>
      <c r="L56" s="44">
        <v>47</v>
      </c>
    </row>
    <row r="57" spans="1:12" s="2" customFormat="1" ht="34.5" customHeight="1" x14ac:dyDescent="0.2">
      <c r="A57" s="38">
        <f t="shared" si="0"/>
        <v>15190</v>
      </c>
      <c r="B57" s="45"/>
      <c r="C57" s="45"/>
      <c r="D57" s="48"/>
      <c r="E57" s="45"/>
      <c r="F57" s="45"/>
      <c r="G57" s="45"/>
      <c r="H57" s="45">
        <v>750</v>
      </c>
      <c r="I57" s="45">
        <v>4595</v>
      </c>
      <c r="J57" s="45">
        <v>9845</v>
      </c>
      <c r="K57" s="47" t="s">
        <v>62</v>
      </c>
      <c r="L57" s="44">
        <v>48</v>
      </c>
    </row>
    <row r="58" spans="1:12" s="2" customFormat="1" ht="33" customHeight="1" x14ac:dyDescent="0.2">
      <c r="A58" s="38">
        <f t="shared" si="0"/>
        <v>16315</v>
      </c>
      <c r="B58" s="45"/>
      <c r="C58" s="45"/>
      <c r="D58" s="48"/>
      <c r="E58" s="45"/>
      <c r="F58" s="45"/>
      <c r="G58" s="45"/>
      <c r="H58" s="45">
        <v>1875</v>
      </c>
      <c r="I58" s="45">
        <v>4595</v>
      </c>
      <c r="J58" s="45">
        <v>9845</v>
      </c>
      <c r="K58" s="47" t="s">
        <v>60</v>
      </c>
      <c r="L58" s="44">
        <v>49</v>
      </c>
    </row>
    <row r="59" spans="1:12" s="2" customFormat="1" ht="31.5" customHeight="1" x14ac:dyDescent="0.2">
      <c r="A59" s="38">
        <f t="shared" si="0"/>
        <v>15440</v>
      </c>
      <c r="B59" s="45"/>
      <c r="C59" s="45"/>
      <c r="D59" s="48"/>
      <c r="E59" s="45"/>
      <c r="F59" s="51"/>
      <c r="G59" s="51"/>
      <c r="H59" s="45">
        <v>1000</v>
      </c>
      <c r="I59" s="45">
        <v>4595</v>
      </c>
      <c r="J59" s="45">
        <v>9845</v>
      </c>
      <c r="K59" s="47" t="s">
        <v>60</v>
      </c>
      <c r="L59" s="44">
        <v>50</v>
      </c>
    </row>
    <row r="60" spans="1:12" s="2" customFormat="1" ht="34.5" customHeight="1" x14ac:dyDescent="0.2">
      <c r="A60" s="38">
        <f t="shared" si="0"/>
        <v>10875</v>
      </c>
      <c r="B60" s="45"/>
      <c r="C60" s="45"/>
      <c r="D60" s="45"/>
      <c r="E60" s="45"/>
      <c r="F60" s="45"/>
      <c r="G60" s="45"/>
      <c r="H60" s="45">
        <v>1080</v>
      </c>
      <c r="I60" s="45">
        <v>2260</v>
      </c>
      <c r="J60" s="50">
        <v>7535</v>
      </c>
      <c r="K60" s="47" t="s">
        <v>50</v>
      </c>
      <c r="L60" s="44">
        <v>51</v>
      </c>
    </row>
    <row r="61" spans="1:12" s="2" customFormat="1" ht="28.5" customHeight="1" x14ac:dyDescent="0.2">
      <c r="A61" s="38">
        <f t="shared" si="0"/>
        <v>12670</v>
      </c>
      <c r="B61" s="45"/>
      <c r="C61" s="45"/>
      <c r="D61" s="45"/>
      <c r="E61" s="45"/>
      <c r="F61" s="45"/>
      <c r="G61" s="45"/>
      <c r="H61" s="45">
        <v>1610</v>
      </c>
      <c r="I61" s="45">
        <v>2555</v>
      </c>
      <c r="J61" s="50">
        <v>8505</v>
      </c>
      <c r="K61" s="47" t="s">
        <v>57</v>
      </c>
      <c r="L61" s="44">
        <v>52</v>
      </c>
    </row>
    <row r="62" spans="1:12" s="2" customFormat="1" ht="29.25" customHeight="1" x14ac:dyDescent="0.2">
      <c r="A62" s="38">
        <f t="shared" si="0"/>
        <v>10775</v>
      </c>
      <c r="B62" s="45"/>
      <c r="C62" s="45"/>
      <c r="D62" s="45"/>
      <c r="E62" s="45"/>
      <c r="F62" s="45"/>
      <c r="G62" s="45"/>
      <c r="H62" s="45">
        <v>130</v>
      </c>
      <c r="I62" s="45">
        <v>2455</v>
      </c>
      <c r="J62" s="45">
        <v>8190</v>
      </c>
      <c r="K62" s="47" t="s">
        <v>93</v>
      </c>
      <c r="L62" s="44">
        <v>53</v>
      </c>
    </row>
    <row r="63" spans="1:12" s="2" customFormat="1" ht="32.25" customHeight="1" x14ac:dyDescent="0.2">
      <c r="A63" s="38">
        <f t="shared" si="0"/>
        <v>16925</v>
      </c>
      <c r="B63" s="45"/>
      <c r="C63" s="45"/>
      <c r="D63" s="45"/>
      <c r="E63" s="45"/>
      <c r="F63" s="45"/>
      <c r="G63" s="45"/>
      <c r="H63" s="45">
        <v>1485</v>
      </c>
      <c r="I63" s="45">
        <v>4915</v>
      </c>
      <c r="J63" s="50">
        <v>10525</v>
      </c>
      <c r="K63" s="47" t="s">
        <v>63</v>
      </c>
      <c r="L63" s="44">
        <v>54</v>
      </c>
    </row>
    <row r="64" spans="1:12" s="2" customFormat="1" ht="30.75" customHeight="1" x14ac:dyDescent="0.2">
      <c r="A64" s="38">
        <f t="shared" si="0"/>
        <v>10935</v>
      </c>
      <c r="B64" s="45"/>
      <c r="C64" s="45"/>
      <c r="D64" s="45"/>
      <c r="E64" s="45"/>
      <c r="F64" s="45"/>
      <c r="G64" s="45"/>
      <c r="H64" s="45">
        <v>1140</v>
      </c>
      <c r="I64" s="45">
        <f>ROUND((2260/30)*30,2)</f>
        <v>2260</v>
      </c>
      <c r="J64" s="50">
        <v>7535</v>
      </c>
      <c r="K64" s="47" t="s">
        <v>50</v>
      </c>
      <c r="L64" s="44">
        <v>55</v>
      </c>
    </row>
    <row r="65" spans="1:12" s="2" customFormat="1" ht="30" customHeight="1" x14ac:dyDescent="0.2">
      <c r="A65" s="38">
        <f t="shared" si="0"/>
        <v>32145</v>
      </c>
      <c r="B65" s="45"/>
      <c r="C65" s="45"/>
      <c r="D65" s="41">
        <v>500</v>
      </c>
      <c r="E65" s="45"/>
      <c r="F65" s="45"/>
      <c r="G65" s="45"/>
      <c r="H65" s="45">
        <v>4310</v>
      </c>
      <c r="I65" s="45">
        <v>10465</v>
      </c>
      <c r="J65" s="50">
        <v>16870</v>
      </c>
      <c r="K65" s="47" t="s">
        <v>64</v>
      </c>
      <c r="L65" s="44">
        <v>56</v>
      </c>
    </row>
    <row r="66" spans="1:12" s="2" customFormat="1" ht="33" customHeight="1" x14ac:dyDescent="0.2">
      <c r="A66" s="38">
        <f t="shared" si="0"/>
        <v>13245</v>
      </c>
      <c r="B66" s="45"/>
      <c r="C66" s="45"/>
      <c r="D66" s="48"/>
      <c r="E66" s="45"/>
      <c r="F66" s="45"/>
      <c r="G66" s="45"/>
      <c r="H66" s="45">
        <v>900</v>
      </c>
      <c r="I66" s="45">
        <v>2850</v>
      </c>
      <c r="J66" s="45">
        <v>9495</v>
      </c>
      <c r="K66" s="47" t="s">
        <v>65</v>
      </c>
      <c r="L66" s="44">
        <v>57</v>
      </c>
    </row>
    <row r="67" spans="1:12" s="2" customFormat="1" ht="28.5" customHeight="1" x14ac:dyDescent="0.2">
      <c r="A67" s="38">
        <f t="shared" si="0"/>
        <v>16315</v>
      </c>
      <c r="B67" s="45"/>
      <c r="C67" s="45"/>
      <c r="D67" s="41">
        <v>250</v>
      </c>
      <c r="E67" s="45"/>
      <c r="F67" s="45"/>
      <c r="G67" s="45"/>
      <c r="H67" s="45">
        <v>1625</v>
      </c>
      <c r="I67" s="45">
        <v>4595</v>
      </c>
      <c r="J67" s="50">
        <v>9845</v>
      </c>
      <c r="K67" s="47" t="s">
        <v>58</v>
      </c>
      <c r="L67" s="44">
        <v>58</v>
      </c>
    </row>
    <row r="68" spans="1:12" s="2" customFormat="1" ht="35.25" customHeight="1" x14ac:dyDescent="0.2">
      <c r="A68" s="38">
        <f t="shared" si="0"/>
        <v>23382</v>
      </c>
      <c r="B68" s="45"/>
      <c r="C68" s="45"/>
      <c r="D68" s="41">
        <f>ROUND((350/30)*30,2)</f>
        <v>350</v>
      </c>
      <c r="E68" s="45"/>
      <c r="F68" s="45"/>
      <c r="G68" s="45"/>
      <c r="H68" s="45">
        <v>2314</v>
      </c>
      <c r="I68" s="45">
        <f>ROUND((6592/30)*30,2)</f>
        <v>6592</v>
      </c>
      <c r="J68" s="50">
        <v>14126</v>
      </c>
      <c r="K68" s="47" t="s">
        <v>66</v>
      </c>
      <c r="L68" s="44">
        <v>59</v>
      </c>
    </row>
    <row r="69" spans="1:12" s="2" customFormat="1" ht="31.5" customHeight="1" x14ac:dyDescent="0.2">
      <c r="A69" s="38">
        <f t="shared" si="0"/>
        <v>26750</v>
      </c>
      <c r="B69" s="45"/>
      <c r="C69" s="45"/>
      <c r="D69" s="41">
        <v>500</v>
      </c>
      <c r="E69" s="45"/>
      <c r="F69" s="45"/>
      <c r="G69" s="45"/>
      <c r="H69" s="45">
        <v>2665</v>
      </c>
      <c r="I69" s="45">
        <v>7505</v>
      </c>
      <c r="J69" s="50">
        <v>16080</v>
      </c>
      <c r="K69" s="47" t="s">
        <v>67</v>
      </c>
      <c r="L69" s="44">
        <v>60</v>
      </c>
    </row>
    <row r="70" spans="1:12" s="2" customFormat="1" ht="33.75" customHeight="1" x14ac:dyDescent="0.2">
      <c r="A70" s="38">
        <f t="shared" si="0"/>
        <v>12095</v>
      </c>
      <c r="B70" s="45"/>
      <c r="C70" s="45"/>
      <c r="D70" s="45"/>
      <c r="E70" s="45"/>
      <c r="F70" s="45"/>
      <c r="G70" s="45"/>
      <c r="H70" s="45">
        <v>1365</v>
      </c>
      <c r="I70" s="45">
        <v>2475</v>
      </c>
      <c r="J70" s="50">
        <v>8255</v>
      </c>
      <c r="K70" s="47" t="s">
        <v>68</v>
      </c>
      <c r="L70" s="44">
        <v>61</v>
      </c>
    </row>
    <row r="71" spans="1:12" s="2" customFormat="1" ht="33" customHeight="1" x14ac:dyDescent="0.2">
      <c r="A71" s="38">
        <f t="shared" si="0"/>
        <v>10990</v>
      </c>
      <c r="B71" s="45"/>
      <c r="C71" s="45"/>
      <c r="D71" s="45"/>
      <c r="E71" s="45"/>
      <c r="F71" s="45"/>
      <c r="G71" s="45"/>
      <c r="H71" s="45">
        <v>260</v>
      </c>
      <c r="I71" s="45">
        <v>2475</v>
      </c>
      <c r="J71" s="50">
        <v>8255</v>
      </c>
      <c r="K71" s="47" t="s">
        <v>6</v>
      </c>
      <c r="L71" s="44">
        <v>62</v>
      </c>
    </row>
    <row r="72" spans="1:12" s="2" customFormat="1" ht="31.5" customHeight="1" x14ac:dyDescent="0.2">
      <c r="A72" s="38">
        <f t="shared" si="0"/>
        <v>19030</v>
      </c>
      <c r="B72" s="45"/>
      <c r="C72" s="45"/>
      <c r="D72" s="41">
        <v>250</v>
      </c>
      <c r="E72" s="45"/>
      <c r="F72" s="45"/>
      <c r="G72" s="45"/>
      <c r="H72" s="45">
        <v>1740</v>
      </c>
      <c r="I72" s="45">
        <v>5420</v>
      </c>
      <c r="J72" s="50">
        <v>11620</v>
      </c>
      <c r="K72" s="47" t="s">
        <v>69</v>
      </c>
      <c r="L72" s="44">
        <v>63</v>
      </c>
    </row>
    <row r="73" spans="1:12" s="2" customFormat="1" ht="30" customHeight="1" x14ac:dyDescent="0.2">
      <c r="A73" s="38">
        <f t="shared" si="0"/>
        <v>24755</v>
      </c>
      <c r="B73" s="45"/>
      <c r="C73" s="45"/>
      <c r="D73" s="45">
        <f>ROUND((350/30)*30,2)</f>
        <v>350</v>
      </c>
      <c r="E73" s="45"/>
      <c r="F73" s="45"/>
      <c r="G73" s="45"/>
      <c r="H73" s="45">
        <v>820</v>
      </c>
      <c r="I73" s="45">
        <v>7505</v>
      </c>
      <c r="J73" s="50">
        <v>16080</v>
      </c>
      <c r="K73" s="47" t="s">
        <v>46</v>
      </c>
      <c r="L73" s="44">
        <v>64</v>
      </c>
    </row>
    <row r="74" spans="1:12" s="2" customFormat="1" ht="30.75" customHeight="1" x14ac:dyDescent="0.2">
      <c r="A74" s="38">
        <f t="shared" si="0"/>
        <v>21068</v>
      </c>
      <c r="B74" s="45"/>
      <c r="C74" s="45"/>
      <c r="D74" s="41">
        <v>350</v>
      </c>
      <c r="E74" s="45"/>
      <c r="F74" s="45"/>
      <c r="G74" s="45"/>
      <c r="H74" s="45"/>
      <c r="I74" s="45">
        <v>6592</v>
      </c>
      <c r="J74" s="50">
        <v>14126</v>
      </c>
      <c r="K74" s="47" t="s">
        <v>66</v>
      </c>
      <c r="L74" s="44">
        <v>65</v>
      </c>
    </row>
    <row r="75" spans="1:12" s="2" customFormat="1" ht="36" customHeight="1" x14ac:dyDescent="0.2">
      <c r="A75" s="38">
        <f t="shared" ref="A75:A138" si="1">SUM(B75:J75)</f>
        <v>9845</v>
      </c>
      <c r="B75" s="45"/>
      <c r="C75" s="45"/>
      <c r="D75" s="45"/>
      <c r="E75" s="45"/>
      <c r="F75" s="45"/>
      <c r="G75" s="45"/>
      <c r="H75" s="45"/>
      <c r="I75" s="45"/>
      <c r="J75" s="50">
        <v>9845</v>
      </c>
      <c r="K75" s="47" t="s">
        <v>70</v>
      </c>
      <c r="L75" s="44">
        <v>66</v>
      </c>
    </row>
    <row r="76" spans="1:12" s="12" customFormat="1" ht="31.5" customHeight="1" x14ac:dyDescent="0.2">
      <c r="A76" s="38">
        <f t="shared" si="1"/>
        <v>26995</v>
      </c>
      <c r="B76" s="45"/>
      <c r="C76" s="45"/>
      <c r="D76" s="41">
        <v>350</v>
      </c>
      <c r="E76" s="45"/>
      <c r="F76" s="45"/>
      <c r="G76" s="45"/>
      <c r="H76" s="45">
        <v>3060</v>
      </c>
      <c r="I76" s="45">
        <v>7505</v>
      </c>
      <c r="J76" s="50">
        <v>16080</v>
      </c>
      <c r="K76" s="47" t="s">
        <v>71</v>
      </c>
      <c r="L76" s="44">
        <v>67</v>
      </c>
    </row>
    <row r="77" spans="1:12" s="2" customFormat="1" ht="31.5" customHeight="1" x14ac:dyDescent="0.2">
      <c r="A77" s="38">
        <f t="shared" si="1"/>
        <v>25840</v>
      </c>
      <c r="B77" s="45"/>
      <c r="C77" s="45"/>
      <c r="D77" s="48"/>
      <c r="E77" s="45"/>
      <c r="F77" s="45"/>
      <c r="G77" s="45">
        <v>0</v>
      </c>
      <c r="H77" s="45">
        <v>2255</v>
      </c>
      <c r="I77" s="45">
        <v>7505</v>
      </c>
      <c r="J77" s="45">
        <v>16080</v>
      </c>
      <c r="K77" s="47" t="s">
        <v>105</v>
      </c>
      <c r="L77" s="44">
        <v>68</v>
      </c>
    </row>
    <row r="78" spans="1:12" s="2" customFormat="1" ht="31.5" customHeight="1" x14ac:dyDescent="0.2">
      <c r="A78" s="38">
        <f t="shared" si="1"/>
        <v>10635</v>
      </c>
      <c r="B78" s="45"/>
      <c r="C78" s="45"/>
      <c r="D78" s="45"/>
      <c r="E78" s="45"/>
      <c r="F78" s="45"/>
      <c r="G78" s="45"/>
      <c r="H78" s="45">
        <v>840</v>
      </c>
      <c r="I78" s="45">
        <v>2260</v>
      </c>
      <c r="J78" s="50">
        <v>7535</v>
      </c>
      <c r="K78" s="47" t="s">
        <v>50</v>
      </c>
      <c r="L78" s="44">
        <v>69</v>
      </c>
    </row>
    <row r="79" spans="1:12" s="2" customFormat="1" ht="31.5" customHeight="1" x14ac:dyDescent="0.2">
      <c r="A79" s="38">
        <f t="shared" si="1"/>
        <v>11965</v>
      </c>
      <c r="B79" s="45"/>
      <c r="C79" s="45"/>
      <c r="D79" s="45"/>
      <c r="E79" s="45"/>
      <c r="F79" s="45"/>
      <c r="G79" s="45"/>
      <c r="H79" s="45">
        <v>1235</v>
      </c>
      <c r="I79" s="45">
        <v>2475</v>
      </c>
      <c r="J79" s="50">
        <v>8255</v>
      </c>
      <c r="K79" s="47" t="s">
        <v>72</v>
      </c>
      <c r="L79" s="44">
        <v>70</v>
      </c>
    </row>
    <row r="80" spans="1:12" s="2" customFormat="1" ht="31.5" customHeight="1" x14ac:dyDescent="0.2">
      <c r="A80" s="38">
        <f t="shared" si="1"/>
        <v>16190</v>
      </c>
      <c r="B80" s="45"/>
      <c r="C80" s="45"/>
      <c r="D80" s="45"/>
      <c r="E80" s="45"/>
      <c r="F80" s="45"/>
      <c r="G80" s="45"/>
      <c r="H80" s="45">
        <v>1750</v>
      </c>
      <c r="I80" s="45">
        <v>4595</v>
      </c>
      <c r="J80" s="50">
        <v>9845</v>
      </c>
      <c r="K80" s="47" t="s">
        <v>73</v>
      </c>
      <c r="L80" s="44">
        <v>71</v>
      </c>
    </row>
    <row r="81" spans="1:12" s="2" customFormat="1" ht="31.5" customHeight="1" x14ac:dyDescent="0.2">
      <c r="A81" s="38">
        <f t="shared" si="1"/>
        <v>15690</v>
      </c>
      <c r="B81" s="45"/>
      <c r="C81" s="45"/>
      <c r="D81" s="45"/>
      <c r="E81" s="45"/>
      <c r="F81" s="45"/>
      <c r="G81" s="45"/>
      <c r="H81" s="45">
        <v>1250</v>
      </c>
      <c r="I81" s="45">
        <v>4595</v>
      </c>
      <c r="J81" s="50">
        <v>9845</v>
      </c>
      <c r="K81" s="47" t="s">
        <v>73</v>
      </c>
      <c r="L81" s="44">
        <v>72</v>
      </c>
    </row>
    <row r="82" spans="1:12" s="2" customFormat="1" ht="32.25" customHeight="1" x14ac:dyDescent="0.2">
      <c r="A82" s="38">
        <f t="shared" si="1"/>
        <v>12945</v>
      </c>
      <c r="B82" s="45"/>
      <c r="C82" s="45"/>
      <c r="D82" s="45"/>
      <c r="E82" s="45"/>
      <c r="F82" s="45"/>
      <c r="G82" s="45"/>
      <c r="H82" s="45">
        <v>600</v>
      </c>
      <c r="I82" s="45">
        <v>2850</v>
      </c>
      <c r="J82" s="50">
        <v>9495</v>
      </c>
      <c r="K82" s="47" t="s">
        <v>74</v>
      </c>
      <c r="L82" s="44">
        <v>73</v>
      </c>
    </row>
    <row r="83" spans="1:12" s="2" customFormat="1" ht="31.5" customHeight="1" x14ac:dyDescent="0.2">
      <c r="A83" s="38">
        <f t="shared" si="1"/>
        <v>11685</v>
      </c>
      <c r="B83" s="45"/>
      <c r="C83" s="45"/>
      <c r="D83" s="48"/>
      <c r="E83" s="45"/>
      <c r="F83" s="45"/>
      <c r="G83" s="45"/>
      <c r="H83" s="45">
        <v>1040</v>
      </c>
      <c r="I83" s="45">
        <v>2455</v>
      </c>
      <c r="J83" s="45">
        <v>8190</v>
      </c>
      <c r="K83" s="47" t="s">
        <v>93</v>
      </c>
      <c r="L83" s="44">
        <v>74</v>
      </c>
    </row>
    <row r="84" spans="1:12" s="2" customFormat="1" ht="31.5" customHeight="1" x14ac:dyDescent="0.2">
      <c r="A84" s="38">
        <f t="shared" si="1"/>
        <v>7535</v>
      </c>
      <c r="B84" s="45"/>
      <c r="C84" s="45"/>
      <c r="D84" s="48"/>
      <c r="E84" s="45"/>
      <c r="F84" s="45"/>
      <c r="G84" s="45"/>
      <c r="H84" s="45"/>
      <c r="I84" s="45">
        <f>ROUND((2260/30)*0,2)</f>
        <v>0</v>
      </c>
      <c r="J84" s="45">
        <v>7535</v>
      </c>
      <c r="K84" s="47" t="s">
        <v>50</v>
      </c>
      <c r="L84" s="44">
        <v>75</v>
      </c>
    </row>
    <row r="85" spans="1:12" s="2" customFormat="1" ht="31.5" customHeight="1" x14ac:dyDescent="0.2">
      <c r="A85" s="38">
        <f t="shared" si="1"/>
        <v>11295</v>
      </c>
      <c r="B85" s="45"/>
      <c r="C85" s="45"/>
      <c r="D85" s="48"/>
      <c r="E85" s="45"/>
      <c r="F85" s="45"/>
      <c r="G85" s="45"/>
      <c r="H85" s="45">
        <v>1500</v>
      </c>
      <c r="I85" s="45">
        <v>2260</v>
      </c>
      <c r="J85" s="45">
        <v>7535</v>
      </c>
      <c r="K85" s="47" t="s">
        <v>50</v>
      </c>
      <c r="L85" s="44">
        <v>76</v>
      </c>
    </row>
    <row r="86" spans="1:12" s="2" customFormat="1" ht="31.5" customHeight="1" x14ac:dyDescent="0.2">
      <c r="A86" s="38">
        <f t="shared" si="1"/>
        <v>58500</v>
      </c>
      <c r="B86" s="45"/>
      <c r="C86" s="45"/>
      <c r="D86" s="41">
        <v>1000</v>
      </c>
      <c r="E86" s="45"/>
      <c r="F86" s="45"/>
      <c r="G86" s="45">
        <v>15000</v>
      </c>
      <c r="H86" s="45"/>
      <c r="I86" s="45"/>
      <c r="J86" s="45">
        <v>42500</v>
      </c>
      <c r="K86" s="47" t="s">
        <v>9</v>
      </c>
      <c r="L86" s="44">
        <v>77</v>
      </c>
    </row>
    <row r="87" spans="1:12" s="2" customFormat="1" ht="31.5" customHeight="1" x14ac:dyDescent="0.2">
      <c r="A87" s="38">
        <f t="shared" si="1"/>
        <v>43500</v>
      </c>
      <c r="B87" s="45"/>
      <c r="C87" s="45"/>
      <c r="D87" s="41">
        <v>1500</v>
      </c>
      <c r="E87" s="45"/>
      <c r="F87" s="45"/>
      <c r="G87" s="45">
        <v>12500</v>
      </c>
      <c r="H87" s="45"/>
      <c r="I87" s="45"/>
      <c r="J87" s="45">
        <v>29500</v>
      </c>
      <c r="K87" s="47" t="s">
        <v>10</v>
      </c>
      <c r="L87" s="44">
        <v>78</v>
      </c>
    </row>
    <row r="88" spans="1:12" s="2" customFormat="1" ht="31.5" customHeight="1" x14ac:dyDescent="0.2">
      <c r="A88" s="38">
        <f t="shared" si="1"/>
        <v>31500</v>
      </c>
      <c r="B88" s="45"/>
      <c r="C88" s="45"/>
      <c r="D88" s="41">
        <f>ROUND((1000/30)*30,2)</f>
        <v>1000</v>
      </c>
      <c r="E88" s="45"/>
      <c r="F88" s="45"/>
      <c r="G88" s="45">
        <f>ROUND((12500/30)*30,2)</f>
        <v>12500</v>
      </c>
      <c r="H88" s="45"/>
      <c r="I88" s="45"/>
      <c r="J88" s="45">
        <v>18000</v>
      </c>
      <c r="K88" s="47" t="s">
        <v>11</v>
      </c>
      <c r="L88" s="44">
        <v>79</v>
      </c>
    </row>
    <row r="89" spans="1:12" s="2" customFormat="1" ht="31.5" customHeight="1" x14ac:dyDescent="0.2">
      <c r="A89" s="38">
        <f t="shared" si="1"/>
        <v>31500</v>
      </c>
      <c r="B89" s="45"/>
      <c r="C89" s="45"/>
      <c r="D89" s="41">
        <f>ROUND((1000/30)*30,2)</f>
        <v>1000</v>
      </c>
      <c r="E89" s="45"/>
      <c r="F89" s="45"/>
      <c r="G89" s="45">
        <f>ROUND((12500/30)*30,2)</f>
        <v>12500</v>
      </c>
      <c r="H89" s="45"/>
      <c r="I89" s="45"/>
      <c r="J89" s="45">
        <v>18000</v>
      </c>
      <c r="K89" s="47" t="s">
        <v>11</v>
      </c>
      <c r="L89" s="44">
        <v>80</v>
      </c>
    </row>
    <row r="90" spans="1:12" s="2" customFormat="1" ht="31.5" customHeight="1" x14ac:dyDescent="0.2">
      <c r="A90" s="38">
        <f t="shared" si="1"/>
        <v>31500</v>
      </c>
      <c r="B90" s="45"/>
      <c r="C90" s="45"/>
      <c r="D90" s="41">
        <v>1000</v>
      </c>
      <c r="E90" s="45"/>
      <c r="F90" s="45"/>
      <c r="G90" s="45">
        <v>12500</v>
      </c>
      <c r="H90" s="45"/>
      <c r="I90" s="45"/>
      <c r="J90" s="45">
        <v>18000</v>
      </c>
      <c r="K90" s="47" t="s">
        <v>11</v>
      </c>
      <c r="L90" s="44">
        <v>81</v>
      </c>
    </row>
    <row r="91" spans="1:12" s="2" customFormat="1" ht="31.5" customHeight="1" x14ac:dyDescent="0.2">
      <c r="A91" s="38">
        <f t="shared" si="1"/>
        <v>31500</v>
      </c>
      <c r="B91" s="45"/>
      <c r="C91" s="45"/>
      <c r="D91" s="41">
        <f>ROUND((1000/30)*30,2)</f>
        <v>1000</v>
      </c>
      <c r="E91" s="45"/>
      <c r="F91" s="45"/>
      <c r="G91" s="45">
        <f>ROUND((12500/30)*30,2)</f>
        <v>12500</v>
      </c>
      <c r="H91" s="45"/>
      <c r="I91" s="45"/>
      <c r="J91" s="45">
        <v>18000</v>
      </c>
      <c r="K91" s="47" t="s">
        <v>11</v>
      </c>
      <c r="L91" s="44">
        <v>82</v>
      </c>
    </row>
    <row r="92" spans="1:12" s="2" customFormat="1" ht="31.5" customHeight="1" x14ac:dyDescent="0.2">
      <c r="A92" s="38">
        <f t="shared" si="1"/>
        <v>25500</v>
      </c>
      <c r="B92" s="45"/>
      <c r="C92" s="45"/>
      <c r="D92" s="41">
        <v>500</v>
      </c>
      <c r="E92" s="45"/>
      <c r="F92" s="45"/>
      <c r="G92" s="45">
        <f>ROUND((10000/30)*30,2)</f>
        <v>10000</v>
      </c>
      <c r="H92" s="45"/>
      <c r="I92" s="45"/>
      <c r="J92" s="45">
        <v>15000</v>
      </c>
      <c r="K92" s="47" t="s">
        <v>12</v>
      </c>
      <c r="L92" s="44">
        <v>83</v>
      </c>
    </row>
    <row r="93" spans="1:12" s="2" customFormat="1" ht="31.5" customHeight="1" x14ac:dyDescent="0.2">
      <c r="A93" s="38">
        <f t="shared" si="1"/>
        <v>25500</v>
      </c>
      <c r="B93" s="45"/>
      <c r="C93" s="45"/>
      <c r="D93" s="41">
        <v>500</v>
      </c>
      <c r="E93" s="45"/>
      <c r="F93" s="45"/>
      <c r="G93" s="45">
        <v>10000</v>
      </c>
      <c r="H93" s="45"/>
      <c r="I93" s="45"/>
      <c r="J93" s="45">
        <v>15000</v>
      </c>
      <c r="K93" s="47" t="s">
        <v>12</v>
      </c>
      <c r="L93" s="44">
        <v>84</v>
      </c>
    </row>
    <row r="94" spans="1:12" s="2" customFormat="1" ht="31.5" customHeight="1" x14ac:dyDescent="0.2">
      <c r="A94" s="38">
        <f t="shared" si="1"/>
        <v>25500</v>
      </c>
      <c r="B94" s="45"/>
      <c r="C94" s="45"/>
      <c r="D94" s="41">
        <v>500</v>
      </c>
      <c r="E94" s="45"/>
      <c r="F94" s="45"/>
      <c r="G94" s="45">
        <v>10000</v>
      </c>
      <c r="H94" s="45"/>
      <c r="I94" s="45"/>
      <c r="J94" s="45">
        <v>15000</v>
      </c>
      <c r="K94" s="47" t="s">
        <v>12</v>
      </c>
      <c r="L94" s="44">
        <v>85</v>
      </c>
    </row>
    <row r="95" spans="1:12" s="2" customFormat="1" ht="31.5" customHeight="1" x14ac:dyDescent="0.2">
      <c r="A95" s="38">
        <f t="shared" si="1"/>
        <v>25500</v>
      </c>
      <c r="B95" s="45"/>
      <c r="C95" s="45"/>
      <c r="D95" s="41">
        <v>500</v>
      </c>
      <c r="E95" s="45"/>
      <c r="F95" s="45"/>
      <c r="G95" s="45">
        <v>10000</v>
      </c>
      <c r="H95" s="45"/>
      <c r="I95" s="45"/>
      <c r="J95" s="45">
        <v>15000</v>
      </c>
      <c r="K95" s="47" t="s">
        <v>12</v>
      </c>
      <c r="L95" s="44">
        <v>86</v>
      </c>
    </row>
    <row r="96" spans="1:12" s="2" customFormat="1" ht="31.5" customHeight="1" x14ac:dyDescent="0.2">
      <c r="A96" s="38">
        <f t="shared" si="1"/>
        <v>25500</v>
      </c>
      <c r="B96" s="45"/>
      <c r="C96" s="45"/>
      <c r="D96" s="41">
        <v>500</v>
      </c>
      <c r="E96" s="45"/>
      <c r="F96" s="45"/>
      <c r="G96" s="45">
        <v>10000</v>
      </c>
      <c r="H96" s="45"/>
      <c r="I96" s="45"/>
      <c r="J96" s="45">
        <v>15000</v>
      </c>
      <c r="K96" s="47" t="s">
        <v>12</v>
      </c>
      <c r="L96" s="44">
        <v>87</v>
      </c>
    </row>
    <row r="97" spans="1:12" s="1" customFormat="1" ht="31.5" customHeight="1" x14ac:dyDescent="0.2">
      <c r="A97" s="38">
        <f t="shared" si="1"/>
        <v>20500</v>
      </c>
      <c r="B97" s="50"/>
      <c r="C97" s="50"/>
      <c r="D97" s="41">
        <f>ROUND((500/30)*30,2)</f>
        <v>500</v>
      </c>
      <c r="E97" s="50"/>
      <c r="F97" s="50"/>
      <c r="G97" s="45">
        <f>ROUND((9000/30)*30,2)</f>
        <v>9000</v>
      </c>
      <c r="H97" s="50"/>
      <c r="I97" s="50"/>
      <c r="J97" s="50">
        <v>11000</v>
      </c>
      <c r="K97" s="47" t="s">
        <v>13</v>
      </c>
      <c r="L97" s="44">
        <v>88</v>
      </c>
    </row>
    <row r="98" spans="1:12" s="2" customFormat="1" ht="31.5" customHeight="1" x14ac:dyDescent="0.2">
      <c r="A98" s="38">
        <f t="shared" si="1"/>
        <v>25500</v>
      </c>
      <c r="B98" s="45"/>
      <c r="C98" s="45"/>
      <c r="D98" s="41">
        <v>500</v>
      </c>
      <c r="E98" s="45"/>
      <c r="F98" s="45"/>
      <c r="G98" s="45">
        <v>10000</v>
      </c>
      <c r="H98" s="45"/>
      <c r="I98" s="45"/>
      <c r="J98" s="45">
        <v>15000</v>
      </c>
      <c r="K98" s="47" t="s">
        <v>12</v>
      </c>
      <c r="L98" s="44">
        <v>89</v>
      </c>
    </row>
    <row r="99" spans="1:12" s="2" customFormat="1" ht="31.5" customHeight="1" x14ac:dyDescent="0.2">
      <c r="A99" s="38">
        <f t="shared" si="1"/>
        <v>19715</v>
      </c>
      <c r="B99" s="45"/>
      <c r="C99" s="45"/>
      <c r="D99" s="41">
        <v>500</v>
      </c>
      <c r="E99" s="45"/>
      <c r="F99" s="45"/>
      <c r="G99" s="45"/>
      <c r="H99" s="45">
        <v>2175</v>
      </c>
      <c r="I99" s="45">
        <v>5420</v>
      </c>
      <c r="J99" s="45">
        <v>11620</v>
      </c>
      <c r="K99" s="47" t="s">
        <v>75</v>
      </c>
      <c r="L99" s="44">
        <v>90</v>
      </c>
    </row>
    <row r="100" spans="1:12" s="2" customFormat="1" ht="31.5" customHeight="1" x14ac:dyDescent="0.2">
      <c r="A100" s="38">
        <f t="shared" si="1"/>
        <v>20383.330000000002</v>
      </c>
      <c r="B100" s="45"/>
      <c r="C100" s="45"/>
      <c r="D100" s="41">
        <f>ROUND((500/30)*23,2)</f>
        <v>383.33</v>
      </c>
      <c r="E100" s="45"/>
      <c r="F100" s="45"/>
      <c r="G100" s="45">
        <f>ROUND((9000/30)*30,2)</f>
        <v>9000</v>
      </c>
      <c r="H100" s="45"/>
      <c r="I100" s="45"/>
      <c r="J100" s="45">
        <v>11000</v>
      </c>
      <c r="K100" s="47" t="s">
        <v>13</v>
      </c>
      <c r="L100" s="44">
        <v>91</v>
      </c>
    </row>
    <row r="101" spans="1:12" s="2" customFormat="1" ht="31.5" customHeight="1" x14ac:dyDescent="0.2">
      <c r="A101" s="38">
        <f t="shared" si="1"/>
        <v>20500</v>
      </c>
      <c r="B101" s="45"/>
      <c r="C101" s="45"/>
      <c r="D101" s="41">
        <v>500</v>
      </c>
      <c r="E101" s="45"/>
      <c r="F101" s="45"/>
      <c r="G101" s="45">
        <f>ROUND((9000/30)*30,2)</f>
        <v>9000</v>
      </c>
      <c r="H101" s="45"/>
      <c r="I101" s="45"/>
      <c r="J101" s="45">
        <v>11000</v>
      </c>
      <c r="K101" s="47" t="s">
        <v>13</v>
      </c>
      <c r="L101" s="44">
        <v>92</v>
      </c>
    </row>
    <row r="102" spans="1:12" s="2" customFormat="1" ht="31.5" customHeight="1" x14ac:dyDescent="0.2">
      <c r="A102" s="38">
        <f t="shared" si="1"/>
        <v>31500</v>
      </c>
      <c r="B102" s="45"/>
      <c r="C102" s="45"/>
      <c r="D102" s="41">
        <v>1000</v>
      </c>
      <c r="E102" s="45"/>
      <c r="F102" s="45"/>
      <c r="G102" s="45">
        <v>12500</v>
      </c>
      <c r="H102" s="45"/>
      <c r="I102" s="45"/>
      <c r="J102" s="45">
        <v>18000</v>
      </c>
      <c r="K102" s="47" t="s">
        <v>11</v>
      </c>
      <c r="L102" s="44">
        <v>93</v>
      </c>
    </row>
    <row r="103" spans="1:12" s="2" customFormat="1" ht="31.5" customHeight="1" x14ac:dyDescent="0.2">
      <c r="A103" s="38">
        <f t="shared" si="1"/>
        <v>31500</v>
      </c>
      <c r="B103" s="45"/>
      <c r="C103" s="45"/>
      <c r="D103" s="41">
        <v>1000</v>
      </c>
      <c r="E103" s="45"/>
      <c r="F103" s="45"/>
      <c r="G103" s="45">
        <v>12500</v>
      </c>
      <c r="H103" s="45"/>
      <c r="I103" s="45"/>
      <c r="J103" s="45">
        <v>18000</v>
      </c>
      <c r="K103" s="47" t="s">
        <v>11</v>
      </c>
      <c r="L103" s="44">
        <v>94</v>
      </c>
    </row>
    <row r="104" spans="1:12" s="2" customFormat="1" ht="31.5" customHeight="1" x14ac:dyDescent="0.2">
      <c r="A104" s="38">
        <f t="shared" si="1"/>
        <v>30600</v>
      </c>
      <c r="B104" s="45"/>
      <c r="C104" s="45"/>
      <c r="D104" s="41">
        <f>ROUND((1000/30)*28,2)</f>
        <v>933.33</v>
      </c>
      <c r="E104" s="45"/>
      <c r="F104" s="45"/>
      <c r="G104" s="45">
        <f>ROUND((12500/30)*28,2)</f>
        <v>11666.67</v>
      </c>
      <c r="H104" s="45"/>
      <c r="I104" s="45"/>
      <c r="J104" s="45">
        <v>18000</v>
      </c>
      <c r="K104" s="47" t="s">
        <v>11</v>
      </c>
      <c r="L104" s="44">
        <v>95</v>
      </c>
    </row>
    <row r="105" spans="1:12" s="2" customFormat="1" ht="31.5" customHeight="1" x14ac:dyDescent="0.2">
      <c r="A105" s="38">
        <f t="shared" si="1"/>
        <v>25150</v>
      </c>
      <c r="B105" s="45"/>
      <c r="C105" s="45"/>
      <c r="D105" s="41">
        <f>ROUND((500/30)*29,2)</f>
        <v>483.33</v>
      </c>
      <c r="E105" s="45"/>
      <c r="F105" s="45"/>
      <c r="G105" s="45">
        <f>ROUND((10000/30)*29,2)</f>
        <v>9666.67</v>
      </c>
      <c r="H105" s="45"/>
      <c r="I105" s="45"/>
      <c r="J105" s="45">
        <v>15000</v>
      </c>
      <c r="K105" s="47" t="s">
        <v>12</v>
      </c>
      <c r="L105" s="44">
        <v>96</v>
      </c>
    </row>
    <row r="106" spans="1:12" s="2" customFormat="1" ht="31.5" customHeight="1" x14ac:dyDescent="0.2">
      <c r="A106" s="38">
        <f t="shared" si="1"/>
        <v>25500</v>
      </c>
      <c r="B106" s="45"/>
      <c r="C106" s="45"/>
      <c r="D106" s="41">
        <v>500</v>
      </c>
      <c r="E106" s="45"/>
      <c r="F106" s="45"/>
      <c r="G106" s="45">
        <v>10000</v>
      </c>
      <c r="H106" s="45"/>
      <c r="I106" s="45"/>
      <c r="J106" s="45">
        <v>15000</v>
      </c>
      <c r="K106" s="47" t="s">
        <v>12</v>
      </c>
      <c r="L106" s="44">
        <v>97</v>
      </c>
    </row>
    <row r="107" spans="1:12" s="2" customFormat="1" ht="31.5" customHeight="1" x14ac:dyDescent="0.2">
      <c r="A107" s="38">
        <f t="shared" si="1"/>
        <v>31500</v>
      </c>
      <c r="B107" s="45"/>
      <c r="C107" s="45"/>
      <c r="D107" s="41">
        <v>1000</v>
      </c>
      <c r="E107" s="45"/>
      <c r="F107" s="45"/>
      <c r="G107" s="45">
        <v>12500</v>
      </c>
      <c r="H107" s="45"/>
      <c r="I107" s="45"/>
      <c r="J107" s="45">
        <v>18000</v>
      </c>
      <c r="K107" s="47" t="s">
        <v>11</v>
      </c>
      <c r="L107" s="44">
        <v>98</v>
      </c>
    </row>
    <row r="108" spans="1:12" s="2" customFormat="1" ht="31.5" customHeight="1" x14ac:dyDescent="0.2">
      <c r="A108" s="38">
        <f t="shared" si="1"/>
        <v>31500</v>
      </c>
      <c r="B108" s="45"/>
      <c r="C108" s="45"/>
      <c r="D108" s="41">
        <v>1000</v>
      </c>
      <c r="E108" s="45"/>
      <c r="F108" s="45"/>
      <c r="G108" s="45">
        <v>12500</v>
      </c>
      <c r="H108" s="45"/>
      <c r="I108" s="45"/>
      <c r="J108" s="45">
        <v>18000</v>
      </c>
      <c r="K108" s="47" t="s">
        <v>11</v>
      </c>
      <c r="L108" s="44">
        <v>99</v>
      </c>
    </row>
    <row r="109" spans="1:12" s="2" customFormat="1" ht="31.5" customHeight="1" x14ac:dyDescent="0.2">
      <c r="A109" s="38">
        <f t="shared" si="1"/>
        <v>20500</v>
      </c>
      <c r="B109" s="45"/>
      <c r="C109" s="45"/>
      <c r="D109" s="41">
        <v>500</v>
      </c>
      <c r="E109" s="45"/>
      <c r="F109" s="45"/>
      <c r="G109" s="45">
        <v>9000</v>
      </c>
      <c r="H109" s="45"/>
      <c r="I109" s="45"/>
      <c r="J109" s="45">
        <v>11000</v>
      </c>
      <c r="K109" s="47" t="s">
        <v>13</v>
      </c>
      <c r="L109" s="44">
        <v>100</v>
      </c>
    </row>
    <row r="110" spans="1:12" s="2" customFormat="1" ht="31.5" customHeight="1" x14ac:dyDescent="0.2">
      <c r="A110" s="38">
        <f t="shared" si="1"/>
        <v>15456</v>
      </c>
      <c r="B110" s="45"/>
      <c r="C110" s="45"/>
      <c r="D110" s="41"/>
      <c r="E110" s="45"/>
      <c r="F110" s="45"/>
      <c r="G110" s="45"/>
      <c r="H110" s="45">
        <v>1972</v>
      </c>
      <c r="I110" s="45">
        <f>ROUND((4290/30)*30,2)</f>
        <v>4290</v>
      </c>
      <c r="J110" s="45">
        <v>9194</v>
      </c>
      <c r="K110" s="47" t="s">
        <v>76</v>
      </c>
      <c r="L110" s="44">
        <v>101</v>
      </c>
    </row>
    <row r="111" spans="1:12" s="2" customFormat="1" ht="31.5" customHeight="1" x14ac:dyDescent="0.2">
      <c r="A111" s="38">
        <f t="shared" si="1"/>
        <v>16565</v>
      </c>
      <c r="B111" s="45"/>
      <c r="C111" s="45"/>
      <c r="D111" s="41">
        <v>250</v>
      </c>
      <c r="E111" s="45"/>
      <c r="F111" s="45"/>
      <c r="G111" s="45"/>
      <c r="H111" s="45">
        <v>1875</v>
      </c>
      <c r="I111" s="45">
        <v>4595</v>
      </c>
      <c r="J111" s="45">
        <v>9845</v>
      </c>
      <c r="K111" s="47" t="s">
        <v>77</v>
      </c>
      <c r="L111" s="44">
        <v>102</v>
      </c>
    </row>
    <row r="112" spans="1:12" s="2" customFormat="1" ht="31.5" customHeight="1" x14ac:dyDescent="0.2">
      <c r="A112" s="38">
        <f t="shared" si="1"/>
        <v>25500</v>
      </c>
      <c r="B112" s="45"/>
      <c r="C112" s="45"/>
      <c r="D112" s="41">
        <f>ROUND((500/30)*30,2)</f>
        <v>500</v>
      </c>
      <c r="E112" s="45"/>
      <c r="F112" s="45"/>
      <c r="G112" s="45">
        <f>ROUND((10000/30)*30,2)</f>
        <v>10000</v>
      </c>
      <c r="H112" s="45"/>
      <c r="I112" s="45"/>
      <c r="J112" s="45">
        <v>15000</v>
      </c>
      <c r="K112" s="47" t="s">
        <v>12</v>
      </c>
      <c r="L112" s="44">
        <v>103</v>
      </c>
    </row>
    <row r="113" spans="1:12" s="2" customFormat="1" ht="31.5" customHeight="1" x14ac:dyDescent="0.2">
      <c r="A113" s="38">
        <f t="shared" si="1"/>
        <v>20500</v>
      </c>
      <c r="B113" s="45"/>
      <c r="C113" s="45"/>
      <c r="D113" s="41">
        <f>ROUND((500/30)*30,2)</f>
        <v>500</v>
      </c>
      <c r="E113" s="45"/>
      <c r="F113" s="45"/>
      <c r="G113" s="45">
        <f>ROUND((9000/30)*30,2)</f>
        <v>9000</v>
      </c>
      <c r="H113" s="45"/>
      <c r="I113" s="45"/>
      <c r="J113" s="45">
        <v>11000</v>
      </c>
      <c r="K113" s="47" t="s">
        <v>13</v>
      </c>
      <c r="L113" s="44">
        <v>104</v>
      </c>
    </row>
    <row r="114" spans="1:12" s="2" customFormat="1" ht="31.5" customHeight="1" x14ac:dyDescent="0.2">
      <c r="A114" s="38">
        <f t="shared" si="1"/>
        <v>31050</v>
      </c>
      <c r="B114" s="45"/>
      <c r="C114" s="45"/>
      <c r="D114" s="41">
        <f>ROUND((1000/30)*29,2)</f>
        <v>966.67</v>
      </c>
      <c r="E114" s="45"/>
      <c r="F114" s="45"/>
      <c r="G114" s="45">
        <f>ROUND((12500/30)*29,2)</f>
        <v>12083.33</v>
      </c>
      <c r="H114" s="45"/>
      <c r="I114" s="45"/>
      <c r="J114" s="45">
        <v>18000</v>
      </c>
      <c r="K114" s="47" t="s">
        <v>11</v>
      </c>
      <c r="L114" s="44">
        <v>105</v>
      </c>
    </row>
    <row r="115" spans="1:12" s="2" customFormat="1" ht="31.5" customHeight="1" x14ac:dyDescent="0.2">
      <c r="A115" s="38">
        <f t="shared" si="1"/>
        <v>43500</v>
      </c>
      <c r="B115" s="45"/>
      <c r="C115" s="45"/>
      <c r="D115" s="41">
        <v>1500</v>
      </c>
      <c r="E115" s="45"/>
      <c r="F115" s="45"/>
      <c r="G115" s="45">
        <v>12500</v>
      </c>
      <c r="H115" s="45"/>
      <c r="I115" s="45"/>
      <c r="J115" s="45">
        <v>29500</v>
      </c>
      <c r="K115" s="47" t="s">
        <v>10</v>
      </c>
      <c r="L115" s="44">
        <v>106</v>
      </c>
    </row>
    <row r="116" spans="1:12" s="2" customFormat="1" ht="31.5" customHeight="1" x14ac:dyDescent="0.2">
      <c r="A116" s="38">
        <f t="shared" si="1"/>
        <v>25500</v>
      </c>
      <c r="B116" s="45"/>
      <c r="C116" s="45"/>
      <c r="D116" s="41">
        <v>500</v>
      </c>
      <c r="E116" s="45"/>
      <c r="F116" s="45"/>
      <c r="G116" s="45">
        <v>10000</v>
      </c>
      <c r="H116" s="45"/>
      <c r="I116" s="45"/>
      <c r="J116" s="45">
        <v>15000</v>
      </c>
      <c r="K116" s="47" t="s">
        <v>12</v>
      </c>
      <c r="L116" s="44">
        <v>107</v>
      </c>
    </row>
    <row r="117" spans="1:12" s="2" customFormat="1" ht="31.5" customHeight="1" x14ac:dyDescent="0.2">
      <c r="A117" s="38">
        <f t="shared" si="1"/>
        <v>20500</v>
      </c>
      <c r="B117" s="45"/>
      <c r="C117" s="45"/>
      <c r="D117" s="41">
        <v>500</v>
      </c>
      <c r="E117" s="45"/>
      <c r="F117" s="45"/>
      <c r="G117" s="45">
        <v>9000</v>
      </c>
      <c r="H117" s="45"/>
      <c r="I117" s="45"/>
      <c r="J117" s="45">
        <v>11000</v>
      </c>
      <c r="K117" s="47" t="s">
        <v>13</v>
      </c>
      <c r="L117" s="44">
        <v>108</v>
      </c>
    </row>
    <row r="118" spans="1:12" s="2" customFormat="1" ht="31.5" customHeight="1" x14ac:dyDescent="0.2">
      <c r="A118" s="38">
        <f t="shared" si="1"/>
        <v>20500</v>
      </c>
      <c r="B118" s="45"/>
      <c r="C118" s="45"/>
      <c r="D118" s="41">
        <f>ROUND((500/30)*30,2)</f>
        <v>500</v>
      </c>
      <c r="E118" s="45"/>
      <c r="F118" s="45"/>
      <c r="G118" s="45">
        <f>ROUND((9000/30)*30,2)</f>
        <v>9000</v>
      </c>
      <c r="H118" s="45"/>
      <c r="I118" s="45"/>
      <c r="J118" s="45">
        <v>11000</v>
      </c>
      <c r="K118" s="47" t="s">
        <v>13</v>
      </c>
      <c r="L118" s="44">
        <v>109</v>
      </c>
    </row>
    <row r="119" spans="1:12" s="2" customFormat="1" ht="31.5" customHeight="1" x14ac:dyDescent="0.2">
      <c r="A119" s="38">
        <f t="shared" si="1"/>
        <v>10895</v>
      </c>
      <c r="B119" s="45"/>
      <c r="C119" s="45"/>
      <c r="D119" s="48"/>
      <c r="E119" s="45"/>
      <c r="F119" s="45"/>
      <c r="G119" s="45"/>
      <c r="H119" s="45"/>
      <c r="I119" s="45">
        <v>2795</v>
      </c>
      <c r="J119" s="45">
        <v>8100</v>
      </c>
      <c r="K119" s="47" t="s">
        <v>78</v>
      </c>
      <c r="L119" s="44">
        <v>110</v>
      </c>
    </row>
    <row r="120" spans="1:12" s="2" customFormat="1" ht="31.5" customHeight="1" x14ac:dyDescent="0.2">
      <c r="A120" s="38">
        <f t="shared" si="1"/>
        <v>17635</v>
      </c>
      <c r="B120" s="45"/>
      <c r="C120" s="45"/>
      <c r="D120" s="48"/>
      <c r="E120" s="45"/>
      <c r="F120" s="45"/>
      <c r="G120" s="45"/>
      <c r="H120" s="45">
        <v>2340</v>
      </c>
      <c r="I120" s="45">
        <v>4865</v>
      </c>
      <c r="J120" s="45">
        <v>10430</v>
      </c>
      <c r="K120" s="47" t="s">
        <v>74</v>
      </c>
      <c r="L120" s="44">
        <v>111</v>
      </c>
    </row>
    <row r="121" spans="1:12" s="2" customFormat="1" ht="31.5" customHeight="1" x14ac:dyDescent="0.2">
      <c r="A121" s="38">
        <f t="shared" si="1"/>
        <v>10895</v>
      </c>
      <c r="B121" s="45"/>
      <c r="C121" s="45"/>
      <c r="D121" s="41">
        <v>250</v>
      </c>
      <c r="E121" s="45"/>
      <c r="F121" s="45"/>
      <c r="G121" s="45"/>
      <c r="H121" s="45"/>
      <c r="I121" s="45">
        <v>2455</v>
      </c>
      <c r="J121" s="45">
        <v>8190</v>
      </c>
      <c r="K121" s="47" t="s">
        <v>94</v>
      </c>
      <c r="L121" s="44">
        <v>112</v>
      </c>
    </row>
    <row r="122" spans="1:12" s="2" customFormat="1" ht="31.5" customHeight="1" x14ac:dyDescent="0.2">
      <c r="A122" s="38">
        <f t="shared" si="1"/>
        <v>25500</v>
      </c>
      <c r="B122" s="45"/>
      <c r="C122" s="45"/>
      <c r="D122" s="41">
        <v>500</v>
      </c>
      <c r="E122" s="45"/>
      <c r="F122" s="45"/>
      <c r="G122" s="45">
        <v>10000</v>
      </c>
      <c r="H122" s="45"/>
      <c r="I122" s="45"/>
      <c r="J122" s="45">
        <v>15000</v>
      </c>
      <c r="K122" s="47" t="s">
        <v>12</v>
      </c>
      <c r="L122" s="44">
        <v>113</v>
      </c>
    </row>
    <row r="123" spans="1:12" s="2" customFormat="1" ht="31.5" customHeight="1" x14ac:dyDescent="0.2">
      <c r="A123" s="38">
        <f t="shared" si="1"/>
        <v>31050</v>
      </c>
      <c r="B123" s="45"/>
      <c r="C123" s="45"/>
      <c r="D123" s="41">
        <f>ROUND((1000/30)*29,2)</f>
        <v>966.67</v>
      </c>
      <c r="E123" s="45"/>
      <c r="F123" s="45"/>
      <c r="G123" s="45">
        <f>ROUND((12500/30)*29,2)</f>
        <v>12083.33</v>
      </c>
      <c r="H123" s="45"/>
      <c r="I123" s="45"/>
      <c r="J123" s="45">
        <v>18000</v>
      </c>
      <c r="K123" s="47" t="s">
        <v>15</v>
      </c>
      <c r="L123" s="44">
        <v>114</v>
      </c>
    </row>
    <row r="124" spans="1:12" s="2" customFormat="1" ht="31.5" customHeight="1" x14ac:dyDescent="0.2">
      <c r="A124" s="38">
        <f t="shared" si="1"/>
        <v>25500</v>
      </c>
      <c r="B124" s="45"/>
      <c r="C124" s="45"/>
      <c r="D124" s="41">
        <v>500</v>
      </c>
      <c r="E124" s="45"/>
      <c r="F124" s="45"/>
      <c r="G124" s="45">
        <v>10000</v>
      </c>
      <c r="H124" s="45"/>
      <c r="I124" s="45"/>
      <c r="J124" s="45">
        <v>15000</v>
      </c>
      <c r="K124" s="47" t="s">
        <v>12</v>
      </c>
      <c r="L124" s="44">
        <v>115</v>
      </c>
    </row>
    <row r="125" spans="1:12" s="2" customFormat="1" ht="31.5" customHeight="1" x14ac:dyDescent="0.2">
      <c r="A125" s="38">
        <f t="shared" si="1"/>
        <v>25500</v>
      </c>
      <c r="B125" s="45"/>
      <c r="C125" s="45"/>
      <c r="D125" s="41">
        <v>500</v>
      </c>
      <c r="E125" s="45"/>
      <c r="F125" s="45"/>
      <c r="G125" s="45">
        <v>10000</v>
      </c>
      <c r="H125" s="45"/>
      <c r="I125" s="45"/>
      <c r="J125" s="45">
        <v>15000</v>
      </c>
      <c r="K125" s="47" t="s">
        <v>12</v>
      </c>
      <c r="L125" s="44">
        <v>116</v>
      </c>
    </row>
    <row r="126" spans="1:12" s="2" customFormat="1" ht="30" customHeight="1" x14ac:dyDescent="0.2">
      <c r="A126" s="38">
        <f t="shared" si="1"/>
        <v>43500</v>
      </c>
      <c r="B126" s="45"/>
      <c r="C126" s="45"/>
      <c r="D126" s="41">
        <v>1500</v>
      </c>
      <c r="E126" s="45"/>
      <c r="F126" s="45"/>
      <c r="G126" s="45">
        <v>12500</v>
      </c>
      <c r="H126" s="45"/>
      <c r="I126" s="45"/>
      <c r="J126" s="45">
        <v>29500</v>
      </c>
      <c r="K126" s="47" t="s">
        <v>10</v>
      </c>
      <c r="L126" s="44">
        <v>117</v>
      </c>
    </row>
    <row r="127" spans="1:12" s="2" customFormat="1" ht="31.5" customHeight="1" x14ac:dyDescent="0.2">
      <c r="A127" s="38">
        <f t="shared" si="1"/>
        <v>25500</v>
      </c>
      <c r="B127" s="45"/>
      <c r="C127" s="45"/>
      <c r="D127" s="41">
        <v>500</v>
      </c>
      <c r="E127" s="45"/>
      <c r="F127" s="45"/>
      <c r="G127" s="45">
        <v>10000</v>
      </c>
      <c r="H127" s="45"/>
      <c r="I127" s="45"/>
      <c r="J127" s="45">
        <v>15000</v>
      </c>
      <c r="K127" s="47" t="s">
        <v>12</v>
      </c>
      <c r="L127" s="44">
        <v>118</v>
      </c>
    </row>
    <row r="128" spans="1:12" s="2" customFormat="1" ht="31.5" customHeight="1" x14ac:dyDescent="0.2">
      <c r="A128" s="38">
        <f t="shared" si="1"/>
        <v>31500</v>
      </c>
      <c r="B128" s="45"/>
      <c r="C128" s="45"/>
      <c r="D128" s="41">
        <v>1000</v>
      </c>
      <c r="E128" s="45"/>
      <c r="F128" s="45"/>
      <c r="G128" s="45">
        <v>12500</v>
      </c>
      <c r="H128" s="45"/>
      <c r="I128" s="45"/>
      <c r="J128" s="45">
        <v>18000</v>
      </c>
      <c r="K128" s="47" t="s">
        <v>15</v>
      </c>
      <c r="L128" s="44">
        <v>119</v>
      </c>
    </row>
    <row r="129" spans="1:12" s="2" customFormat="1" ht="31.5" customHeight="1" x14ac:dyDescent="0.2">
      <c r="A129" s="38">
        <f t="shared" si="1"/>
        <v>31050</v>
      </c>
      <c r="B129" s="45"/>
      <c r="C129" s="45"/>
      <c r="D129" s="41">
        <f>ROUND((1000/30)*29,2)</f>
        <v>966.67</v>
      </c>
      <c r="E129" s="45"/>
      <c r="F129" s="45"/>
      <c r="G129" s="45">
        <f>ROUND((12500/30)*29,2)</f>
        <v>12083.33</v>
      </c>
      <c r="H129" s="45"/>
      <c r="I129" s="45"/>
      <c r="J129" s="45">
        <v>18000</v>
      </c>
      <c r="K129" s="47" t="s">
        <v>15</v>
      </c>
      <c r="L129" s="44">
        <v>120</v>
      </c>
    </row>
    <row r="130" spans="1:12" s="2" customFormat="1" ht="31.5" customHeight="1" x14ac:dyDescent="0.2">
      <c r="A130" s="38">
        <f t="shared" si="1"/>
        <v>25500</v>
      </c>
      <c r="B130" s="45"/>
      <c r="C130" s="45"/>
      <c r="D130" s="41">
        <f>ROUND((500/30)*30,2)</f>
        <v>500</v>
      </c>
      <c r="E130" s="45"/>
      <c r="F130" s="45"/>
      <c r="G130" s="45">
        <f>ROUND((10000/30)*30,2)</f>
        <v>10000</v>
      </c>
      <c r="H130" s="45"/>
      <c r="I130" s="45"/>
      <c r="J130" s="45">
        <v>15000</v>
      </c>
      <c r="K130" s="47" t="s">
        <v>12</v>
      </c>
      <c r="L130" s="44">
        <v>121</v>
      </c>
    </row>
    <row r="131" spans="1:12" s="2" customFormat="1" ht="31.5" customHeight="1" x14ac:dyDescent="0.2">
      <c r="A131" s="38">
        <f t="shared" si="1"/>
        <v>17315</v>
      </c>
      <c r="B131" s="45"/>
      <c r="C131" s="45"/>
      <c r="D131" s="41">
        <v>250</v>
      </c>
      <c r="E131" s="45"/>
      <c r="F131" s="45"/>
      <c r="G131" s="45"/>
      <c r="H131" s="45">
        <v>2625</v>
      </c>
      <c r="I131" s="45">
        <v>4595</v>
      </c>
      <c r="J131" s="45">
        <v>9845</v>
      </c>
      <c r="K131" s="47" t="s">
        <v>45</v>
      </c>
      <c r="L131" s="44">
        <v>122</v>
      </c>
    </row>
    <row r="132" spans="1:12" s="2" customFormat="1" ht="31.5" customHeight="1" x14ac:dyDescent="0.2">
      <c r="A132" s="38">
        <f t="shared" si="1"/>
        <v>10875</v>
      </c>
      <c r="B132" s="45"/>
      <c r="C132" s="45"/>
      <c r="D132" s="48"/>
      <c r="E132" s="45"/>
      <c r="F132" s="45"/>
      <c r="G132" s="45"/>
      <c r="H132" s="45">
        <v>1080</v>
      </c>
      <c r="I132" s="45">
        <v>2260</v>
      </c>
      <c r="J132" s="45">
        <v>7535</v>
      </c>
      <c r="K132" s="47" t="s">
        <v>50</v>
      </c>
      <c r="L132" s="44">
        <v>123</v>
      </c>
    </row>
    <row r="133" spans="1:12" s="2" customFormat="1" ht="31.5" customHeight="1" x14ac:dyDescent="0.2">
      <c r="A133" s="38">
        <f t="shared" si="1"/>
        <v>20500</v>
      </c>
      <c r="B133" s="45"/>
      <c r="C133" s="45"/>
      <c r="D133" s="41">
        <f>ROUND((500/30)*30,2)</f>
        <v>500</v>
      </c>
      <c r="E133" s="45"/>
      <c r="F133" s="45"/>
      <c r="G133" s="45">
        <f>ROUND((9000/30)*30,2)</f>
        <v>9000</v>
      </c>
      <c r="H133" s="45"/>
      <c r="I133" s="45"/>
      <c r="J133" s="45">
        <v>11000</v>
      </c>
      <c r="K133" s="47" t="s">
        <v>13</v>
      </c>
      <c r="L133" s="44">
        <v>124</v>
      </c>
    </row>
    <row r="134" spans="1:12" s="2" customFormat="1" ht="31.5" customHeight="1" x14ac:dyDescent="0.2">
      <c r="A134" s="38">
        <f t="shared" si="1"/>
        <v>31500</v>
      </c>
      <c r="B134" s="45"/>
      <c r="C134" s="45"/>
      <c r="D134" s="41">
        <v>1000</v>
      </c>
      <c r="E134" s="45"/>
      <c r="F134" s="45"/>
      <c r="G134" s="45">
        <v>12500</v>
      </c>
      <c r="H134" s="45"/>
      <c r="I134" s="45"/>
      <c r="J134" s="45">
        <v>18000</v>
      </c>
      <c r="K134" s="47" t="s">
        <v>15</v>
      </c>
      <c r="L134" s="44">
        <v>125</v>
      </c>
    </row>
    <row r="135" spans="1:12" s="2" customFormat="1" ht="33.75" customHeight="1" x14ac:dyDescent="0.2">
      <c r="A135" s="38">
        <f t="shared" si="1"/>
        <v>25500</v>
      </c>
      <c r="B135" s="45"/>
      <c r="C135" s="45"/>
      <c r="D135" s="41">
        <f>ROUND((500/30)*30,2)</f>
        <v>500</v>
      </c>
      <c r="E135" s="45"/>
      <c r="F135" s="45"/>
      <c r="G135" s="45">
        <f>ROUND((10000/30)*30,2)</f>
        <v>10000</v>
      </c>
      <c r="H135" s="45"/>
      <c r="I135" s="45"/>
      <c r="J135" s="45">
        <v>15000</v>
      </c>
      <c r="K135" s="47" t="s">
        <v>12</v>
      </c>
      <c r="L135" s="44">
        <v>126</v>
      </c>
    </row>
    <row r="136" spans="1:12" s="2" customFormat="1" ht="31.5" customHeight="1" x14ac:dyDescent="0.2">
      <c r="A136" s="38">
        <f t="shared" si="1"/>
        <v>16315</v>
      </c>
      <c r="B136" s="45"/>
      <c r="C136" s="45"/>
      <c r="D136" s="48"/>
      <c r="E136" s="45"/>
      <c r="F136" s="45"/>
      <c r="G136" s="45"/>
      <c r="H136" s="45">
        <v>1875</v>
      </c>
      <c r="I136" s="45">
        <v>4595</v>
      </c>
      <c r="J136" s="45">
        <v>9845</v>
      </c>
      <c r="K136" s="47" t="s">
        <v>39</v>
      </c>
      <c r="L136" s="44">
        <v>127</v>
      </c>
    </row>
    <row r="137" spans="1:12" s="2" customFormat="1" ht="31.5" customHeight="1" x14ac:dyDescent="0.2">
      <c r="A137" s="38">
        <f t="shared" si="1"/>
        <v>10995</v>
      </c>
      <c r="B137" s="45"/>
      <c r="C137" s="45"/>
      <c r="D137" s="48"/>
      <c r="E137" s="45"/>
      <c r="F137" s="45"/>
      <c r="G137" s="45"/>
      <c r="H137" s="45">
        <v>1200</v>
      </c>
      <c r="I137" s="45">
        <v>2260</v>
      </c>
      <c r="J137" s="45">
        <v>7535</v>
      </c>
      <c r="K137" s="47" t="s">
        <v>50</v>
      </c>
      <c r="L137" s="44">
        <v>128</v>
      </c>
    </row>
    <row r="138" spans="1:12" s="2" customFormat="1" ht="31.5" customHeight="1" x14ac:dyDescent="0.2">
      <c r="A138" s="38">
        <f t="shared" si="1"/>
        <v>13260</v>
      </c>
      <c r="B138" s="45"/>
      <c r="C138" s="45"/>
      <c r="D138" s="48"/>
      <c r="E138" s="45"/>
      <c r="F138" s="45"/>
      <c r="G138" s="45"/>
      <c r="H138" s="45">
        <v>1275</v>
      </c>
      <c r="I138" s="45">
        <v>2765</v>
      </c>
      <c r="J138" s="45">
        <v>9220</v>
      </c>
      <c r="K138" s="47" t="s">
        <v>79</v>
      </c>
      <c r="L138" s="44">
        <v>129</v>
      </c>
    </row>
    <row r="139" spans="1:12" s="2" customFormat="1" ht="31.5" customHeight="1" x14ac:dyDescent="0.2">
      <c r="A139" s="38">
        <f t="shared" ref="A139:A202" si="2">SUM(B139:J139)</f>
        <v>29367.33</v>
      </c>
      <c r="B139" s="45"/>
      <c r="C139" s="45"/>
      <c r="D139" s="41">
        <f>ROUND((350/30)*29,2)</f>
        <v>338.33</v>
      </c>
      <c r="E139" s="45"/>
      <c r="F139" s="45"/>
      <c r="G139" s="45"/>
      <c r="H139" s="45">
        <v>3315</v>
      </c>
      <c r="I139" s="52">
        <f>ROUND((9480/30)*29,2)</f>
        <v>9164</v>
      </c>
      <c r="J139" s="45">
        <v>16550</v>
      </c>
      <c r="K139" s="47" t="s">
        <v>80</v>
      </c>
      <c r="L139" s="44">
        <v>130</v>
      </c>
    </row>
    <row r="140" spans="1:12" s="2" customFormat="1" ht="31.5" customHeight="1" x14ac:dyDescent="0.2">
      <c r="A140" s="38">
        <f t="shared" si="2"/>
        <v>43500</v>
      </c>
      <c r="B140" s="45"/>
      <c r="C140" s="45"/>
      <c r="D140" s="41">
        <v>1500</v>
      </c>
      <c r="E140" s="45"/>
      <c r="F140" s="45"/>
      <c r="G140" s="45">
        <v>12500</v>
      </c>
      <c r="H140" s="45"/>
      <c r="I140" s="45"/>
      <c r="J140" s="45">
        <v>29500</v>
      </c>
      <c r="K140" s="47" t="s">
        <v>10</v>
      </c>
      <c r="L140" s="44">
        <v>131</v>
      </c>
    </row>
    <row r="141" spans="1:12" s="2" customFormat="1" ht="31.5" customHeight="1" x14ac:dyDescent="0.2">
      <c r="A141" s="38">
        <f t="shared" si="2"/>
        <v>25500</v>
      </c>
      <c r="B141" s="45"/>
      <c r="C141" s="45"/>
      <c r="D141" s="41">
        <f>ROUND((500/30)*30,2)</f>
        <v>500</v>
      </c>
      <c r="E141" s="45"/>
      <c r="F141" s="45"/>
      <c r="G141" s="45">
        <f>ROUND((10000/30)*30,2)</f>
        <v>10000</v>
      </c>
      <c r="H141" s="45"/>
      <c r="I141" s="45"/>
      <c r="J141" s="45">
        <v>15000</v>
      </c>
      <c r="K141" s="47" t="s">
        <v>20</v>
      </c>
      <c r="L141" s="44">
        <v>132</v>
      </c>
    </row>
    <row r="142" spans="1:12" s="2" customFormat="1" ht="31.5" customHeight="1" x14ac:dyDescent="0.2">
      <c r="A142" s="38">
        <f t="shared" si="2"/>
        <v>23050</v>
      </c>
      <c r="B142" s="45"/>
      <c r="C142" s="45"/>
      <c r="D142" s="41">
        <f>ROUND((500/30)*23,2)</f>
        <v>383.33</v>
      </c>
      <c r="E142" s="45"/>
      <c r="F142" s="45"/>
      <c r="G142" s="45">
        <f>ROUND((10000/30)*23,2)</f>
        <v>7666.67</v>
      </c>
      <c r="H142" s="45"/>
      <c r="I142" s="45"/>
      <c r="J142" s="45">
        <v>15000</v>
      </c>
      <c r="K142" s="47" t="s">
        <v>12</v>
      </c>
      <c r="L142" s="44">
        <v>133</v>
      </c>
    </row>
    <row r="143" spans="1:12" s="2" customFormat="1" ht="33" customHeight="1" x14ac:dyDescent="0.2">
      <c r="A143" s="38">
        <f t="shared" si="2"/>
        <v>26075</v>
      </c>
      <c r="B143" s="45"/>
      <c r="C143" s="45"/>
      <c r="D143" s="41">
        <f>ROUND((350/30)*30,2)</f>
        <v>350</v>
      </c>
      <c r="E143" s="45"/>
      <c r="F143" s="45"/>
      <c r="G143" s="45"/>
      <c r="H143" s="45">
        <v>3635</v>
      </c>
      <c r="I143" s="45">
        <f>ROUND((7505/30)*30,2)</f>
        <v>7505</v>
      </c>
      <c r="J143" s="45">
        <v>14585</v>
      </c>
      <c r="K143" s="47" t="s">
        <v>52</v>
      </c>
      <c r="L143" s="44">
        <v>134</v>
      </c>
    </row>
    <row r="144" spans="1:12" s="2" customFormat="1" ht="31.5" customHeight="1" x14ac:dyDescent="0.2">
      <c r="A144" s="38">
        <f t="shared" si="2"/>
        <v>31500</v>
      </c>
      <c r="B144" s="45"/>
      <c r="C144" s="45"/>
      <c r="D144" s="41">
        <v>1000</v>
      </c>
      <c r="E144" s="45"/>
      <c r="F144" s="45"/>
      <c r="G144" s="45">
        <v>12500</v>
      </c>
      <c r="H144" s="45"/>
      <c r="I144" s="45"/>
      <c r="J144" s="45">
        <v>18000</v>
      </c>
      <c r="K144" s="47" t="s">
        <v>21</v>
      </c>
      <c r="L144" s="44">
        <v>135</v>
      </c>
    </row>
    <row r="145" spans="1:12" s="2" customFormat="1" ht="32.25" customHeight="1" x14ac:dyDescent="0.2">
      <c r="A145" s="38">
        <f t="shared" si="2"/>
        <v>25500</v>
      </c>
      <c r="B145" s="45"/>
      <c r="C145" s="45"/>
      <c r="D145" s="41">
        <v>500</v>
      </c>
      <c r="E145" s="45"/>
      <c r="F145" s="45"/>
      <c r="G145" s="45">
        <v>10000</v>
      </c>
      <c r="H145" s="45"/>
      <c r="I145" s="45"/>
      <c r="J145" s="45">
        <v>15000</v>
      </c>
      <c r="K145" s="47" t="s">
        <v>12</v>
      </c>
      <c r="L145" s="44">
        <v>136</v>
      </c>
    </row>
    <row r="146" spans="1:12" s="2" customFormat="1" ht="31.5" customHeight="1" x14ac:dyDescent="0.2">
      <c r="A146" s="38">
        <f t="shared" si="2"/>
        <v>11500</v>
      </c>
      <c r="B146" s="45">
        <f>ROUND((7800/30)*30,2)</f>
        <v>7800</v>
      </c>
      <c r="C146" s="45"/>
      <c r="D146" s="41"/>
      <c r="E146" s="45"/>
      <c r="F146" s="45"/>
      <c r="G146" s="45"/>
      <c r="H146" s="45"/>
      <c r="I146" s="45"/>
      <c r="J146" s="45">
        <v>3700</v>
      </c>
      <c r="K146" s="47" t="s">
        <v>22</v>
      </c>
      <c r="L146" s="44">
        <v>137</v>
      </c>
    </row>
    <row r="147" spans="1:12" s="2" customFormat="1" ht="31.5" customHeight="1" x14ac:dyDescent="0.2">
      <c r="A147" s="38">
        <f t="shared" si="2"/>
        <v>11500</v>
      </c>
      <c r="B147" s="45">
        <f>ROUND((7800/30)*30,2)</f>
        <v>7800</v>
      </c>
      <c r="C147" s="45"/>
      <c r="D147" s="41"/>
      <c r="E147" s="45"/>
      <c r="F147" s="45"/>
      <c r="G147" s="45"/>
      <c r="H147" s="45"/>
      <c r="I147" s="45"/>
      <c r="J147" s="45">
        <v>3700</v>
      </c>
      <c r="K147" s="47" t="s">
        <v>22</v>
      </c>
      <c r="L147" s="44">
        <v>138</v>
      </c>
    </row>
    <row r="148" spans="1:12" s="2" customFormat="1" ht="31.5" customHeight="1" x14ac:dyDescent="0.2">
      <c r="A148" s="38">
        <f t="shared" si="2"/>
        <v>11500</v>
      </c>
      <c r="B148" s="45">
        <v>7800</v>
      </c>
      <c r="C148" s="45"/>
      <c r="D148" s="41"/>
      <c r="E148" s="45"/>
      <c r="F148" s="45"/>
      <c r="G148" s="45"/>
      <c r="H148" s="45"/>
      <c r="I148" s="45"/>
      <c r="J148" s="45">
        <v>3700</v>
      </c>
      <c r="K148" s="47" t="s">
        <v>22</v>
      </c>
      <c r="L148" s="44">
        <v>139</v>
      </c>
    </row>
    <row r="149" spans="1:12" s="2" customFormat="1" ht="31.5" customHeight="1" x14ac:dyDescent="0.2">
      <c r="A149" s="38">
        <f t="shared" si="2"/>
        <v>11240</v>
      </c>
      <c r="B149" s="45">
        <f>ROUND((7800/30)*29,2)</f>
        <v>7540</v>
      </c>
      <c r="C149" s="45"/>
      <c r="D149" s="41"/>
      <c r="E149" s="45"/>
      <c r="F149" s="45"/>
      <c r="G149" s="45"/>
      <c r="H149" s="45"/>
      <c r="I149" s="45"/>
      <c r="J149" s="45">
        <v>3700</v>
      </c>
      <c r="K149" s="47" t="s">
        <v>22</v>
      </c>
      <c r="L149" s="44">
        <v>140</v>
      </c>
    </row>
    <row r="150" spans="1:12" s="2" customFormat="1" ht="31.5" customHeight="1" x14ac:dyDescent="0.2">
      <c r="A150" s="38">
        <f t="shared" si="2"/>
        <v>11500</v>
      </c>
      <c r="B150" s="45">
        <v>7800</v>
      </c>
      <c r="C150" s="45"/>
      <c r="D150" s="41"/>
      <c r="E150" s="45"/>
      <c r="F150" s="45"/>
      <c r="G150" s="45"/>
      <c r="H150" s="45"/>
      <c r="I150" s="45"/>
      <c r="J150" s="45">
        <v>3700</v>
      </c>
      <c r="K150" s="47" t="s">
        <v>22</v>
      </c>
      <c r="L150" s="44">
        <v>141</v>
      </c>
    </row>
    <row r="151" spans="1:12" s="2" customFormat="1" ht="31.5" customHeight="1" x14ac:dyDescent="0.2">
      <c r="A151" s="38">
        <f t="shared" si="2"/>
        <v>11500</v>
      </c>
      <c r="B151" s="45">
        <v>7800</v>
      </c>
      <c r="C151" s="45"/>
      <c r="D151" s="41"/>
      <c r="E151" s="45"/>
      <c r="F151" s="45"/>
      <c r="G151" s="45"/>
      <c r="H151" s="45"/>
      <c r="I151" s="45"/>
      <c r="J151" s="45">
        <v>3700</v>
      </c>
      <c r="K151" s="47" t="s">
        <v>22</v>
      </c>
      <c r="L151" s="44">
        <v>142</v>
      </c>
    </row>
    <row r="152" spans="1:12" s="2" customFormat="1" ht="31.5" customHeight="1" x14ac:dyDescent="0.2">
      <c r="A152" s="38">
        <f t="shared" si="2"/>
        <v>11500</v>
      </c>
      <c r="B152" s="45">
        <v>7800</v>
      </c>
      <c r="C152" s="45"/>
      <c r="D152" s="41"/>
      <c r="E152" s="45"/>
      <c r="F152" s="45"/>
      <c r="G152" s="45"/>
      <c r="H152" s="45"/>
      <c r="I152" s="45"/>
      <c r="J152" s="45">
        <v>3700</v>
      </c>
      <c r="K152" s="47" t="s">
        <v>22</v>
      </c>
      <c r="L152" s="44">
        <v>143</v>
      </c>
    </row>
    <row r="153" spans="1:12" s="2" customFormat="1" ht="31.5" customHeight="1" x14ac:dyDescent="0.2">
      <c r="A153" s="38">
        <f t="shared" si="2"/>
        <v>11000</v>
      </c>
      <c r="B153" s="45">
        <v>7500</v>
      </c>
      <c r="C153" s="45"/>
      <c r="D153" s="41"/>
      <c r="E153" s="45"/>
      <c r="F153" s="45"/>
      <c r="G153" s="45"/>
      <c r="H153" s="45"/>
      <c r="I153" s="45"/>
      <c r="J153" s="45">
        <v>3500</v>
      </c>
      <c r="K153" s="47" t="s">
        <v>22</v>
      </c>
      <c r="L153" s="44">
        <v>144</v>
      </c>
    </row>
    <row r="154" spans="1:12" s="2" customFormat="1" ht="31.5" customHeight="1" x14ac:dyDescent="0.2">
      <c r="A154" s="38">
        <f t="shared" si="2"/>
        <v>12610</v>
      </c>
      <c r="B154" s="45">
        <f>ROUND((8410/30)*30,2)</f>
        <v>8410</v>
      </c>
      <c r="C154" s="45"/>
      <c r="D154" s="41"/>
      <c r="E154" s="45"/>
      <c r="F154" s="45"/>
      <c r="G154" s="45"/>
      <c r="H154" s="45"/>
      <c r="I154" s="45"/>
      <c r="J154" s="45">
        <v>4200</v>
      </c>
      <c r="K154" s="47" t="s">
        <v>29</v>
      </c>
      <c r="L154" s="44">
        <v>145</v>
      </c>
    </row>
    <row r="155" spans="1:12" s="2" customFormat="1" ht="31.5" customHeight="1" x14ac:dyDescent="0.2">
      <c r="A155" s="38">
        <f t="shared" si="2"/>
        <v>11000</v>
      </c>
      <c r="B155" s="45">
        <f>ROUND((7500/30)*30,2)</f>
        <v>7500</v>
      </c>
      <c r="C155" s="45"/>
      <c r="D155" s="41"/>
      <c r="E155" s="45"/>
      <c r="F155" s="45"/>
      <c r="G155" s="45"/>
      <c r="H155" s="45"/>
      <c r="I155" s="45"/>
      <c r="J155" s="45">
        <v>3500</v>
      </c>
      <c r="K155" s="47" t="s">
        <v>22</v>
      </c>
      <c r="L155" s="44">
        <v>146</v>
      </c>
    </row>
    <row r="156" spans="1:12" s="2" customFormat="1" ht="31.5" customHeight="1" x14ac:dyDescent="0.2">
      <c r="A156" s="38">
        <f t="shared" si="2"/>
        <v>11000</v>
      </c>
      <c r="B156" s="45">
        <v>7500</v>
      </c>
      <c r="C156" s="45"/>
      <c r="D156" s="41"/>
      <c r="E156" s="45"/>
      <c r="F156" s="45"/>
      <c r="G156" s="45"/>
      <c r="H156" s="45"/>
      <c r="I156" s="45"/>
      <c r="J156" s="45">
        <v>3500</v>
      </c>
      <c r="K156" s="47" t="s">
        <v>23</v>
      </c>
      <c r="L156" s="44">
        <v>147</v>
      </c>
    </row>
    <row r="157" spans="1:12" s="2" customFormat="1" ht="31.5" customHeight="1" x14ac:dyDescent="0.2">
      <c r="A157" s="38">
        <f t="shared" si="2"/>
        <v>11000</v>
      </c>
      <c r="B157" s="45">
        <f>ROUND((7500/30)*30,2)</f>
        <v>7500</v>
      </c>
      <c r="C157" s="45"/>
      <c r="D157" s="41"/>
      <c r="E157" s="45"/>
      <c r="F157" s="45"/>
      <c r="G157" s="45"/>
      <c r="H157" s="45"/>
      <c r="I157" s="45"/>
      <c r="J157" s="45">
        <v>3500</v>
      </c>
      <c r="K157" s="47" t="s">
        <v>23</v>
      </c>
      <c r="L157" s="44">
        <v>148</v>
      </c>
    </row>
    <row r="158" spans="1:12" s="2" customFormat="1" ht="31.5" customHeight="1" x14ac:dyDescent="0.2">
      <c r="A158" s="38">
        <f t="shared" si="2"/>
        <v>10500</v>
      </c>
      <c r="B158" s="45">
        <f>ROUND((7500/30)*28,2)</f>
        <v>7000</v>
      </c>
      <c r="C158" s="45"/>
      <c r="D158" s="41"/>
      <c r="E158" s="45"/>
      <c r="F158" s="45"/>
      <c r="G158" s="45"/>
      <c r="H158" s="45"/>
      <c r="I158" s="45"/>
      <c r="J158" s="45">
        <v>3500</v>
      </c>
      <c r="K158" s="47" t="s">
        <v>23</v>
      </c>
      <c r="L158" s="44">
        <v>149</v>
      </c>
    </row>
    <row r="159" spans="1:12" s="2" customFormat="1" ht="31.5" customHeight="1" x14ac:dyDescent="0.2">
      <c r="A159" s="38">
        <f t="shared" si="2"/>
        <v>11000</v>
      </c>
      <c r="B159" s="45">
        <f>ROUND((7500/30)*30,2)</f>
        <v>7500</v>
      </c>
      <c r="C159" s="45"/>
      <c r="D159" s="41"/>
      <c r="E159" s="45"/>
      <c r="F159" s="45"/>
      <c r="G159" s="45"/>
      <c r="H159" s="45"/>
      <c r="I159" s="45"/>
      <c r="J159" s="45">
        <v>3500</v>
      </c>
      <c r="K159" s="47" t="s">
        <v>23</v>
      </c>
      <c r="L159" s="44">
        <v>150</v>
      </c>
    </row>
    <row r="160" spans="1:12" s="2" customFormat="1" ht="31.5" customHeight="1" x14ac:dyDescent="0.2">
      <c r="A160" s="38">
        <f t="shared" si="2"/>
        <v>11000</v>
      </c>
      <c r="B160" s="45">
        <v>7500</v>
      </c>
      <c r="C160" s="45"/>
      <c r="D160" s="41"/>
      <c r="E160" s="45"/>
      <c r="F160" s="45"/>
      <c r="G160" s="45"/>
      <c r="H160" s="45"/>
      <c r="I160" s="45"/>
      <c r="J160" s="45">
        <v>3500</v>
      </c>
      <c r="K160" s="47" t="s">
        <v>23</v>
      </c>
      <c r="L160" s="44">
        <v>151</v>
      </c>
    </row>
    <row r="161" spans="1:12" s="2" customFormat="1" ht="31.5" customHeight="1" x14ac:dyDescent="0.2">
      <c r="A161" s="38">
        <f t="shared" si="2"/>
        <v>11000</v>
      </c>
      <c r="B161" s="45">
        <f>ROUND((7500/30)*30,2)</f>
        <v>7500</v>
      </c>
      <c r="C161" s="45"/>
      <c r="D161" s="41"/>
      <c r="E161" s="45"/>
      <c r="F161" s="45"/>
      <c r="G161" s="45"/>
      <c r="H161" s="45"/>
      <c r="I161" s="45"/>
      <c r="J161" s="45">
        <v>3500</v>
      </c>
      <c r="K161" s="47" t="s">
        <v>23</v>
      </c>
      <c r="L161" s="44">
        <v>152</v>
      </c>
    </row>
    <row r="162" spans="1:12" s="2" customFormat="1" ht="31.5" customHeight="1" x14ac:dyDescent="0.2">
      <c r="A162" s="38">
        <f t="shared" si="2"/>
        <v>11000</v>
      </c>
      <c r="B162" s="45">
        <f>ROUND((6700/30)*30,2)</f>
        <v>6700</v>
      </c>
      <c r="C162" s="45"/>
      <c r="D162" s="41"/>
      <c r="E162" s="45"/>
      <c r="F162" s="45"/>
      <c r="G162" s="45"/>
      <c r="H162" s="45"/>
      <c r="I162" s="45"/>
      <c r="J162" s="45">
        <v>4300</v>
      </c>
      <c r="K162" s="47" t="s">
        <v>24</v>
      </c>
      <c r="L162" s="44">
        <v>153</v>
      </c>
    </row>
    <row r="163" spans="1:12" s="2" customFormat="1" ht="31.5" customHeight="1" x14ac:dyDescent="0.2">
      <c r="A163" s="38">
        <f t="shared" si="2"/>
        <v>11000</v>
      </c>
      <c r="B163" s="45">
        <f>ROUND((6700/30)*30,2)</f>
        <v>6700</v>
      </c>
      <c r="C163" s="45"/>
      <c r="D163" s="41"/>
      <c r="E163" s="45"/>
      <c r="F163" s="45"/>
      <c r="G163" s="45"/>
      <c r="H163" s="45"/>
      <c r="I163" s="45"/>
      <c r="J163" s="45">
        <v>4300</v>
      </c>
      <c r="K163" s="47" t="s">
        <v>22</v>
      </c>
      <c r="L163" s="44">
        <v>154</v>
      </c>
    </row>
    <row r="164" spans="1:12" s="2" customFormat="1" ht="31.5" customHeight="1" x14ac:dyDescent="0.2">
      <c r="A164" s="38">
        <f t="shared" si="2"/>
        <v>11000</v>
      </c>
      <c r="B164" s="45">
        <f>ROUND((6700/30)*30,2)</f>
        <v>6700</v>
      </c>
      <c r="C164" s="45"/>
      <c r="D164" s="41"/>
      <c r="E164" s="45"/>
      <c r="F164" s="45"/>
      <c r="G164" s="45"/>
      <c r="H164" s="45"/>
      <c r="I164" s="45"/>
      <c r="J164" s="45">
        <v>4300</v>
      </c>
      <c r="K164" s="47" t="s">
        <v>22</v>
      </c>
      <c r="L164" s="44">
        <v>155</v>
      </c>
    </row>
    <row r="165" spans="1:12" s="2" customFormat="1" ht="31.5" customHeight="1" x14ac:dyDescent="0.2">
      <c r="A165" s="38">
        <f t="shared" si="2"/>
        <v>6980</v>
      </c>
      <c r="B165" s="45">
        <f>ROUND((6700/30)*12,2)</f>
        <v>2680</v>
      </c>
      <c r="C165" s="45"/>
      <c r="D165" s="41"/>
      <c r="E165" s="45"/>
      <c r="F165" s="45"/>
      <c r="G165" s="45"/>
      <c r="H165" s="45"/>
      <c r="I165" s="45"/>
      <c r="J165" s="45">
        <v>4300</v>
      </c>
      <c r="K165" s="47" t="s">
        <v>22</v>
      </c>
      <c r="L165" s="44">
        <v>156</v>
      </c>
    </row>
    <row r="166" spans="1:12" s="2" customFormat="1" ht="31.5" customHeight="1" x14ac:dyDescent="0.2">
      <c r="A166" s="38">
        <f t="shared" si="2"/>
        <v>11000</v>
      </c>
      <c r="B166" s="45">
        <v>6700</v>
      </c>
      <c r="C166" s="45"/>
      <c r="D166" s="41"/>
      <c r="E166" s="45"/>
      <c r="F166" s="45"/>
      <c r="G166" s="45"/>
      <c r="H166" s="45"/>
      <c r="I166" s="45"/>
      <c r="J166" s="45">
        <v>4300</v>
      </c>
      <c r="K166" s="47" t="s">
        <v>22</v>
      </c>
      <c r="L166" s="44">
        <v>157</v>
      </c>
    </row>
    <row r="167" spans="1:12" s="2" customFormat="1" ht="31.5" customHeight="1" x14ac:dyDescent="0.2">
      <c r="A167" s="38">
        <f t="shared" si="2"/>
        <v>16000</v>
      </c>
      <c r="B167" s="45">
        <v>9750</v>
      </c>
      <c r="C167" s="45"/>
      <c r="D167" s="41"/>
      <c r="E167" s="45"/>
      <c r="F167" s="45"/>
      <c r="G167" s="45"/>
      <c r="H167" s="45"/>
      <c r="I167" s="45"/>
      <c r="J167" s="45">
        <v>6250</v>
      </c>
      <c r="K167" s="47" t="s">
        <v>25</v>
      </c>
      <c r="L167" s="44">
        <v>158</v>
      </c>
    </row>
    <row r="168" spans="1:12" s="2" customFormat="1" ht="31.5" customHeight="1" x14ac:dyDescent="0.2">
      <c r="A168" s="38">
        <f t="shared" si="2"/>
        <v>11000</v>
      </c>
      <c r="B168" s="45">
        <v>6700</v>
      </c>
      <c r="C168" s="45"/>
      <c r="D168" s="41"/>
      <c r="E168" s="45"/>
      <c r="F168" s="45"/>
      <c r="G168" s="45"/>
      <c r="H168" s="45"/>
      <c r="I168" s="45"/>
      <c r="J168" s="45">
        <v>4300</v>
      </c>
      <c r="K168" s="47" t="s">
        <v>22</v>
      </c>
      <c r="L168" s="44">
        <v>159</v>
      </c>
    </row>
    <row r="169" spans="1:12" s="2" customFormat="1" ht="31.5" customHeight="1" x14ac:dyDescent="0.2">
      <c r="A169" s="38">
        <f t="shared" si="2"/>
        <v>11000</v>
      </c>
      <c r="B169" s="45">
        <f>ROUND((6700/30)*30,2)</f>
        <v>6700</v>
      </c>
      <c r="C169" s="45"/>
      <c r="D169" s="41"/>
      <c r="E169" s="45"/>
      <c r="F169" s="45"/>
      <c r="G169" s="45"/>
      <c r="H169" s="45"/>
      <c r="I169" s="45"/>
      <c r="J169" s="45">
        <v>4300</v>
      </c>
      <c r="K169" s="47" t="s">
        <v>22</v>
      </c>
      <c r="L169" s="44">
        <v>160</v>
      </c>
    </row>
    <row r="170" spans="1:12" s="2" customFormat="1" ht="31.5" customHeight="1" x14ac:dyDescent="0.2">
      <c r="A170" s="38">
        <f t="shared" si="2"/>
        <v>15675</v>
      </c>
      <c r="B170" s="45">
        <f>ROUND((9750/30)*29,2)</f>
        <v>9425</v>
      </c>
      <c r="C170" s="45"/>
      <c r="D170" s="41"/>
      <c r="E170" s="45"/>
      <c r="F170" s="45"/>
      <c r="G170" s="45"/>
      <c r="H170" s="45"/>
      <c r="I170" s="45"/>
      <c r="J170" s="45">
        <v>6250</v>
      </c>
      <c r="K170" s="47" t="s">
        <v>26</v>
      </c>
      <c r="L170" s="44">
        <v>161</v>
      </c>
    </row>
    <row r="171" spans="1:12" s="2" customFormat="1" ht="31.5" customHeight="1" x14ac:dyDescent="0.2">
      <c r="A171" s="38">
        <f t="shared" si="2"/>
        <v>25000</v>
      </c>
      <c r="B171" s="45"/>
      <c r="C171" s="45"/>
      <c r="D171" s="41"/>
      <c r="E171" s="45"/>
      <c r="F171" s="45"/>
      <c r="G171" s="45">
        <f>ROUND((9750/30)*30,2)</f>
        <v>9750</v>
      </c>
      <c r="H171" s="45"/>
      <c r="I171" s="45"/>
      <c r="J171" s="45">
        <v>15250</v>
      </c>
      <c r="K171" s="47" t="s">
        <v>27</v>
      </c>
      <c r="L171" s="44">
        <v>162</v>
      </c>
    </row>
    <row r="172" spans="1:12" s="2" customFormat="1" ht="31.5" customHeight="1" x14ac:dyDescent="0.2">
      <c r="A172" s="38">
        <f t="shared" si="2"/>
        <v>11000</v>
      </c>
      <c r="B172" s="45">
        <f>ROUND((6700/30)*30,2)</f>
        <v>6700</v>
      </c>
      <c r="C172" s="45"/>
      <c r="D172" s="41"/>
      <c r="E172" s="45"/>
      <c r="F172" s="45"/>
      <c r="G172" s="45"/>
      <c r="H172" s="45"/>
      <c r="I172" s="45"/>
      <c r="J172" s="45">
        <v>4300</v>
      </c>
      <c r="K172" s="47" t="s">
        <v>22</v>
      </c>
      <c r="L172" s="44">
        <v>163</v>
      </c>
    </row>
    <row r="173" spans="1:12" s="2" customFormat="1" ht="31.5" customHeight="1" x14ac:dyDescent="0.2">
      <c r="A173" s="38">
        <f t="shared" si="2"/>
        <v>11000</v>
      </c>
      <c r="B173" s="45">
        <f>ROUND((6700/30)*30,2)</f>
        <v>6700</v>
      </c>
      <c r="C173" s="45"/>
      <c r="D173" s="41"/>
      <c r="E173" s="45"/>
      <c r="F173" s="45"/>
      <c r="G173" s="45"/>
      <c r="H173" s="45"/>
      <c r="I173" s="45"/>
      <c r="J173" s="45">
        <v>4300</v>
      </c>
      <c r="K173" s="47" t="s">
        <v>22</v>
      </c>
      <c r="L173" s="44">
        <v>164</v>
      </c>
    </row>
    <row r="174" spans="1:12" s="2" customFormat="1" ht="34.5" customHeight="1" x14ac:dyDescent="0.2">
      <c r="A174" s="38">
        <f t="shared" si="2"/>
        <v>11000</v>
      </c>
      <c r="B174" s="45">
        <f>ROUND((6700/30)*30,2)</f>
        <v>6700</v>
      </c>
      <c r="C174" s="45"/>
      <c r="D174" s="41"/>
      <c r="E174" s="45"/>
      <c r="F174" s="45"/>
      <c r="G174" s="45"/>
      <c r="H174" s="45"/>
      <c r="I174" s="45"/>
      <c r="J174" s="45">
        <v>4300</v>
      </c>
      <c r="K174" s="47" t="s">
        <v>22</v>
      </c>
      <c r="L174" s="44">
        <v>165</v>
      </c>
    </row>
    <row r="175" spans="1:12" s="2" customFormat="1" ht="36" customHeight="1" x14ac:dyDescent="0.2">
      <c r="A175" s="38">
        <f t="shared" si="2"/>
        <v>27215</v>
      </c>
      <c r="B175" s="45"/>
      <c r="C175" s="45"/>
      <c r="D175" s="41">
        <v>350</v>
      </c>
      <c r="E175" s="45"/>
      <c r="F175" s="45"/>
      <c r="G175" s="45"/>
      <c r="H175" s="45">
        <v>3280</v>
      </c>
      <c r="I175" s="45">
        <v>7505</v>
      </c>
      <c r="J175" s="45">
        <v>16080</v>
      </c>
      <c r="K175" s="47" t="s">
        <v>81</v>
      </c>
      <c r="L175" s="44">
        <v>166</v>
      </c>
    </row>
    <row r="176" spans="1:12" s="2" customFormat="1" ht="36" customHeight="1" x14ac:dyDescent="0.2">
      <c r="A176" s="38">
        <f t="shared" si="2"/>
        <v>11740</v>
      </c>
      <c r="B176" s="45"/>
      <c r="C176" s="45"/>
      <c r="D176" s="41">
        <f>ROUND((250/30)*30,2)</f>
        <v>250</v>
      </c>
      <c r="E176" s="45"/>
      <c r="F176" s="45"/>
      <c r="G176" s="45"/>
      <c r="H176" s="45">
        <v>845</v>
      </c>
      <c r="I176" s="45">
        <f>ROUND((2455/30)*30,2)</f>
        <v>2455</v>
      </c>
      <c r="J176" s="45">
        <v>8190</v>
      </c>
      <c r="K176" s="47" t="s">
        <v>94</v>
      </c>
      <c r="L176" s="44">
        <v>167</v>
      </c>
    </row>
    <row r="177" spans="1:12" s="2" customFormat="1" ht="36" customHeight="1" x14ac:dyDescent="0.2">
      <c r="A177" s="38">
        <f t="shared" si="2"/>
        <v>15804</v>
      </c>
      <c r="B177" s="45"/>
      <c r="C177" s="45"/>
      <c r="D177" s="41"/>
      <c r="E177" s="45"/>
      <c r="F177" s="45"/>
      <c r="G177" s="45"/>
      <c r="H177" s="45">
        <v>2320</v>
      </c>
      <c r="I177" s="45">
        <f>ROUND((4290/30)*30,2)</f>
        <v>4290</v>
      </c>
      <c r="J177" s="45">
        <v>9194</v>
      </c>
      <c r="K177" s="47" t="s">
        <v>76</v>
      </c>
      <c r="L177" s="44">
        <v>168</v>
      </c>
    </row>
    <row r="178" spans="1:12" s="2" customFormat="1" ht="36" customHeight="1" x14ac:dyDescent="0.2">
      <c r="A178" s="38">
        <f t="shared" si="2"/>
        <v>16440</v>
      </c>
      <c r="B178" s="45"/>
      <c r="C178" s="45"/>
      <c r="D178" s="41"/>
      <c r="E178" s="45"/>
      <c r="F178" s="45"/>
      <c r="G178" s="45"/>
      <c r="H178" s="45">
        <v>2000</v>
      </c>
      <c r="I178" s="45">
        <v>4595</v>
      </c>
      <c r="J178" s="45">
        <v>9845</v>
      </c>
      <c r="K178" s="47" t="s">
        <v>54</v>
      </c>
      <c r="L178" s="44">
        <v>169</v>
      </c>
    </row>
    <row r="179" spans="1:12" s="2" customFormat="1" ht="36" customHeight="1" x14ac:dyDescent="0.2">
      <c r="A179" s="38">
        <f t="shared" si="2"/>
        <v>11900</v>
      </c>
      <c r="B179" s="45"/>
      <c r="C179" s="45"/>
      <c r="D179" s="41"/>
      <c r="E179" s="45"/>
      <c r="F179" s="45"/>
      <c r="G179" s="45"/>
      <c r="H179" s="45">
        <v>840</v>
      </c>
      <c r="I179" s="45">
        <v>2555</v>
      </c>
      <c r="J179" s="45">
        <v>8505</v>
      </c>
      <c r="K179" s="47" t="s">
        <v>61</v>
      </c>
      <c r="L179" s="44">
        <v>170</v>
      </c>
    </row>
    <row r="180" spans="1:12" s="2" customFormat="1" ht="31.5" customHeight="1" x14ac:dyDescent="0.2">
      <c r="A180" s="38">
        <f t="shared" si="2"/>
        <v>25000</v>
      </c>
      <c r="B180" s="45"/>
      <c r="C180" s="45"/>
      <c r="D180" s="41"/>
      <c r="E180" s="45"/>
      <c r="F180" s="45"/>
      <c r="G180" s="45">
        <v>9750</v>
      </c>
      <c r="H180" s="45"/>
      <c r="I180" s="45"/>
      <c r="J180" s="45">
        <v>15250</v>
      </c>
      <c r="K180" s="47" t="s">
        <v>14</v>
      </c>
      <c r="L180" s="44">
        <v>171</v>
      </c>
    </row>
    <row r="181" spans="1:12" s="2" customFormat="1" ht="36" customHeight="1" x14ac:dyDescent="0.2">
      <c r="A181" s="38">
        <f t="shared" si="2"/>
        <v>12024.83</v>
      </c>
      <c r="B181" s="45"/>
      <c r="C181" s="45"/>
      <c r="D181" s="41"/>
      <c r="E181" s="45"/>
      <c r="F181" s="45"/>
      <c r="G181" s="45"/>
      <c r="H181" s="45">
        <v>1050</v>
      </c>
      <c r="I181" s="45">
        <f>ROUND((2555/30)*29,2)</f>
        <v>2469.83</v>
      </c>
      <c r="J181" s="45">
        <v>8505</v>
      </c>
      <c r="K181" s="47" t="s">
        <v>82</v>
      </c>
      <c r="L181" s="44">
        <v>172</v>
      </c>
    </row>
    <row r="182" spans="1:12" s="2" customFormat="1" ht="36" customHeight="1" x14ac:dyDescent="0.2">
      <c r="A182" s="38">
        <f t="shared" si="2"/>
        <v>12180</v>
      </c>
      <c r="B182" s="45"/>
      <c r="C182" s="45"/>
      <c r="D182" s="41"/>
      <c r="E182" s="45"/>
      <c r="F182" s="45"/>
      <c r="G182" s="45"/>
      <c r="H182" s="45">
        <v>1120</v>
      </c>
      <c r="I182" s="45">
        <v>2555</v>
      </c>
      <c r="J182" s="45">
        <v>8505</v>
      </c>
      <c r="K182" s="47" t="s">
        <v>61</v>
      </c>
      <c r="L182" s="44">
        <v>173</v>
      </c>
    </row>
    <row r="183" spans="1:12" s="2" customFormat="1" ht="36" customHeight="1" x14ac:dyDescent="0.2">
      <c r="A183" s="38">
        <f t="shared" si="2"/>
        <v>16190</v>
      </c>
      <c r="B183" s="45"/>
      <c r="C183" s="45"/>
      <c r="D183" s="41"/>
      <c r="E183" s="45"/>
      <c r="F183" s="45"/>
      <c r="G183" s="45"/>
      <c r="H183" s="45">
        <v>1750</v>
      </c>
      <c r="I183" s="45">
        <v>4595</v>
      </c>
      <c r="J183" s="45">
        <v>9845</v>
      </c>
      <c r="K183" s="47" t="s">
        <v>83</v>
      </c>
      <c r="L183" s="44">
        <v>174</v>
      </c>
    </row>
    <row r="184" spans="1:12" s="2" customFormat="1" ht="36" customHeight="1" x14ac:dyDescent="0.2">
      <c r="A184" s="38">
        <f t="shared" si="2"/>
        <v>9417.5</v>
      </c>
      <c r="B184" s="45"/>
      <c r="C184" s="45"/>
      <c r="D184" s="41"/>
      <c r="E184" s="45"/>
      <c r="F184" s="45"/>
      <c r="G184" s="45"/>
      <c r="H184" s="45"/>
      <c r="I184" s="45">
        <f>ROUND((2455/30)*15,2)</f>
        <v>1227.5</v>
      </c>
      <c r="J184" s="45">
        <v>8190</v>
      </c>
      <c r="K184" s="47" t="s">
        <v>93</v>
      </c>
      <c r="L184" s="44">
        <v>175</v>
      </c>
    </row>
    <row r="185" spans="1:12" s="2" customFormat="1" ht="36" customHeight="1" x14ac:dyDescent="0.2">
      <c r="A185" s="38">
        <f t="shared" si="2"/>
        <v>10887.5</v>
      </c>
      <c r="B185" s="45"/>
      <c r="C185" s="45"/>
      <c r="D185" s="41"/>
      <c r="E185" s="45"/>
      <c r="F185" s="45"/>
      <c r="G185" s="45"/>
      <c r="H185" s="45">
        <v>1105</v>
      </c>
      <c r="I185" s="45">
        <f>ROUND((2555/30)*15,2)</f>
        <v>1277.5</v>
      </c>
      <c r="J185" s="45">
        <v>8505</v>
      </c>
      <c r="K185" s="47" t="s">
        <v>61</v>
      </c>
      <c r="L185" s="44">
        <v>176</v>
      </c>
    </row>
    <row r="186" spans="1:12" s="2" customFormat="1" ht="36" customHeight="1" x14ac:dyDescent="0.2">
      <c r="A186" s="38">
        <f t="shared" si="2"/>
        <v>25500</v>
      </c>
      <c r="B186" s="45"/>
      <c r="C186" s="45"/>
      <c r="D186" s="41">
        <v>500</v>
      </c>
      <c r="E186" s="45"/>
      <c r="F186" s="45"/>
      <c r="G186" s="45">
        <v>10000</v>
      </c>
      <c r="H186" s="45"/>
      <c r="I186" s="45"/>
      <c r="J186" s="45">
        <v>15000</v>
      </c>
      <c r="K186" s="47" t="s">
        <v>12</v>
      </c>
      <c r="L186" s="44">
        <v>177</v>
      </c>
    </row>
    <row r="187" spans="1:12" s="2" customFormat="1" ht="36" customHeight="1" x14ac:dyDescent="0.2">
      <c r="A187" s="38">
        <f t="shared" si="2"/>
        <v>27240</v>
      </c>
      <c r="B187" s="45"/>
      <c r="C187" s="45"/>
      <c r="D187" s="41">
        <f>ROUND((350/30)*30,2)</f>
        <v>350</v>
      </c>
      <c r="E187" s="45"/>
      <c r="F187" s="45"/>
      <c r="G187" s="45"/>
      <c r="H187" s="45">
        <v>3305</v>
      </c>
      <c r="I187" s="45">
        <v>7505</v>
      </c>
      <c r="J187" s="45">
        <v>16080</v>
      </c>
      <c r="K187" s="47" t="s">
        <v>52</v>
      </c>
      <c r="L187" s="44">
        <v>178</v>
      </c>
    </row>
    <row r="188" spans="1:12" s="2" customFormat="1" ht="36" customHeight="1" x14ac:dyDescent="0.2">
      <c r="A188" s="38">
        <f t="shared" si="2"/>
        <v>12040</v>
      </c>
      <c r="B188" s="45"/>
      <c r="C188" s="45"/>
      <c r="D188" s="41"/>
      <c r="E188" s="45"/>
      <c r="F188" s="45"/>
      <c r="G188" s="45"/>
      <c r="H188" s="45">
        <v>980</v>
      </c>
      <c r="I188" s="45">
        <f>ROUND((2555/30)*30,2)</f>
        <v>2555</v>
      </c>
      <c r="J188" s="45">
        <v>8505</v>
      </c>
      <c r="K188" s="47" t="s">
        <v>61</v>
      </c>
      <c r="L188" s="44">
        <v>179</v>
      </c>
    </row>
    <row r="189" spans="1:12" s="2" customFormat="1" ht="36" customHeight="1" x14ac:dyDescent="0.2">
      <c r="A189" s="38">
        <f t="shared" si="2"/>
        <v>11115</v>
      </c>
      <c r="B189" s="45"/>
      <c r="C189" s="45"/>
      <c r="D189" s="41"/>
      <c r="E189" s="45"/>
      <c r="F189" s="45"/>
      <c r="G189" s="45"/>
      <c r="H189" s="45">
        <v>1320</v>
      </c>
      <c r="I189" s="45">
        <v>2260</v>
      </c>
      <c r="J189" s="45">
        <v>7535</v>
      </c>
      <c r="K189" s="47" t="s">
        <v>50</v>
      </c>
      <c r="L189" s="44">
        <v>180</v>
      </c>
    </row>
    <row r="190" spans="1:12" s="2" customFormat="1" ht="36" customHeight="1" x14ac:dyDescent="0.2">
      <c r="A190" s="38">
        <f t="shared" si="2"/>
        <v>11740</v>
      </c>
      <c r="B190" s="45"/>
      <c r="C190" s="45"/>
      <c r="D190" s="41">
        <f>ROUND((250/30)*30,2)</f>
        <v>250</v>
      </c>
      <c r="E190" s="45"/>
      <c r="F190" s="45"/>
      <c r="G190" s="45"/>
      <c r="H190" s="45">
        <v>845</v>
      </c>
      <c r="I190" s="45">
        <v>2455</v>
      </c>
      <c r="J190" s="45">
        <v>8190</v>
      </c>
      <c r="K190" s="47" t="s">
        <v>95</v>
      </c>
      <c r="L190" s="44">
        <v>181</v>
      </c>
    </row>
    <row r="191" spans="1:12" s="2" customFormat="1" ht="36" customHeight="1" x14ac:dyDescent="0.2">
      <c r="A191" s="38">
        <f t="shared" si="2"/>
        <v>25500</v>
      </c>
      <c r="B191" s="45"/>
      <c r="C191" s="45"/>
      <c r="D191" s="41">
        <f>ROUND((500/30)*30,2)</f>
        <v>500</v>
      </c>
      <c r="E191" s="45"/>
      <c r="F191" s="45"/>
      <c r="G191" s="45">
        <f>ROUND((10000/30)*30,2)</f>
        <v>10000</v>
      </c>
      <c r="H191" s="45"/>
      <c r="I191" s="45"/>
      <c r="J191" s="45">
        <v>15000</v>
      </c>
      <c r="K191" s="47" t="s">
        <v>12</v>
      </c>
      <c r="L191" s="44">
        <v>182</v>
      </c>
    </row>
    <row r="192" spans="1:12" s="2" customFormat="1" ht="36" customHeight="1" x14ac:dyDescent="0.2">
      <c r="A192" s="38">
        <f t="shared" si="2"/>
        <v>9497.75</v>
      </c>
      <c r="B192" s="45"/>
      <c r="C192" s="45"/>
      <c r="D192" s="41"/>
      <c r="E192" s="45"/>
      <c r="F192" s="45">
        <f>ROUND((2462.75/30)*30,2)</f>
        <v>2462.75</v>
      </c>
      <c r="G192" s="45"/>
      <c r="H192" s="45"/>
      <c r="I192" s="45"/>
      <c r="J192" s="45">
        <v>7035</v>
      </c>
      <c r="K192" s="47" t="s">
        <v>85</v>
      </c>
      <c r="L192" s="44">
        <v>183</v>
      </c>
    </row>
    <row r="193" spans="1:12" s="2" customFormat="1" ht="36" customHeight="1" x14ac:dyDescent="0.2">
      <c r="A193" s="38">
        <f t="shared" si="2"/>
        <v>25000</v>
      </c>
      <c r="B193" s="45"/>
      <c r="C193" s="45"/>
      <c r="D193" s="41"/>
      <c r="E193" s="45"/>
      <c r="F193" s="45"/>
      <c r="G193" s="45"/>
      <c r="H193" s="45"/>
      <c r="I193" s="45"/>
      <c r="J193" s="45">
        <v>25000</v>
      </c>
      <c r="K193" s="47" t="s">
        <v>87</v>
      </c>
      <c r="L193" s="44">
        <v>184</v>
      </c>
    </row>
    <row r="194" spans="1:12" s="2" customFormat="1" ht="36" customHeight="1" x14ac:dyDescent="0.2">
      <c r="A194" s="38">
        <f t="shared" si="2"/>
        <v>31500</v>
      </c>
      <c r="B194" s="45"/>
      <c r="C194" s="45"/>
      <c r="D194" s="41">
        <v>1000</v>
      </c>
      <c r="E194" s="45"/>
      <c r="F194" s="45"/>
      <c r="G194" s="45">
        <f>ROUND((12500/30)*30,2)</f>
        <v>12500</v>
      </c>
      <c r="H194" s="45"/>
      <c r="I194" s="45"/>
      <c r="J194" s="45">
        <v>18000</v>
      </c>
      <c r="K194" s="47" t="s">
        <v>15</v>
      </c>
      <c r="L194" s="44">
        <v>185</v>
      </c>
    </row>
    <row r="195" spans="1:12" s="2" customFormat="1" ht="36" customHeight="1" x14ac:dyDescent="0.2">
      <c r="A195" s="38">
        <f t="shared" si="2"/>
        <v>36057.1</v>
      </c>
      <c r="B195" s="45"/>
      <c r="C195" s="45"/>
      <c r="D195" s="41">
        <v>500</v>
      </c>
      <c r="E195" s="45"/>
      <c r="F195" s="45">
        <f>ROUND((10259.1/30)*30,2)</f>
        <v>10259.1</v>
      </c>
      <c r="G195" s="45">
        <f>ROUND((2500/30)*30,2)</f>
        <v>2500</v>
      </c>
      <c r="H195" s="45"/>
      <c r="I195" s="45"/>
      <c r="J195" s="45">
        <v>22798</v>
      </c>
      <c r="K195" s="47" t="s">
        <v>88</v>
      </c>
      <c r="L195" s="44">
        <v>186</v>
      </c>
    </row>
    <row r="196" spans="1:12" s="2" customFormat="1" ht="36" customHeight="1" x14ac:dyDescent="0.2">
      <c r="A196" s="38">
        <f t="shared" si="2"/>
        <v>43500</v>
      </c>
      <c r="B196" s="45"/>
      <c r="C196" s="45"/>
      <c r="D196" s="41">
        <v>1500</v>
      </c>
      <c r="E196" s="45"/>
      <c r="F196" s="45"/>
      <c r="G196" s="45">
        <f>ROUND((12500/30)*30,2)</f>
        <v>12500</v>
      </c>
      <c r="H196" s="45"/>
      <c r="I196" s="45"/>
      <c r="J196" s="45">
        <v>29500</v>
      </c>
      <c r="K196" s="47" t="s">
        <v>89</v>
      </c>
      <c r="L196" s="44">
        <v>187</v>
      </c>
    </row>
    <row r="197" spans="1:12" s="2" customFormat="1" ht="36" customHeight="1" x14ac:dyDescent="0.2">
      <c r="A197" s="38">
        <f t="shared" si="2"/>
        <v>4569.18</v>
      </c>
      <c r="B197" s="45"/>
      <c r="C197" s="45"/>
      <c r="D197" s="41"/>
      <c r="E197" s="45"/>
      <c r="F197" s="45">
        <f>ROUND((1562.75/30)*2,2)</f>
        <v>104.18</v>
      </c>
      <c r="G197" s="45"/>
      <c r="H197" s="45"/>
      <c r="I197" s="45"/>
      <c r="J197" s="45">
        <v>4465</v>
      </c>
      <c r="K197" s="47" t="s">
        <v>86</v>
      </c>
      <c r="L197" s="44">
        <v>188</v>
      </c>
    </row>
    <row r="198" spans="1:12" s="2" customFormat="1" ht="36" customHeight="1" x14ac:dyDescent="0.2">
      <c r="A198" s="38">
        <f t="shared" si="2"/>
        <v>25000</v>
      </c>
      <c r="B198" s="45"/>
      <c r="C198" s="45"/>
      <c r="D198" s="41"/>
      <c r="E198" s="45"/>
      <c r="F198" s="45"/>
      <c r="G198" s="45"/>
      <c r="H198" s="45"/>
      <c r="I198" s="45"/>
      <c r="J198" s="45">
        <v>25000</v>
      </c>
      <c r="K198" s="47" t="s">
        <v>97</v>
      </c>
      <c r="L198" s="44">
        <v>189</v>
      </c>
    </row>
    <row r="199" spans="1:12" s="2" customFormat="1" ht="36" customHeight="1" x14ac:dyDescent="0.2">
      <c r="A199" s="38">
        <f t="shared" si="2"/>
        <v>11750</v>
      </c>
      <c r="B199" s="45"/>
      <c r="C199" s="45"/>
      <c r="D199" s="41"/>
      <c r="E199" s="45"/>
      <c r="F199" s="45"/>
      <c r="G199" s="45"/>
      <c r="H199" s="45">
        <v>1105</v>
      </c>
      <c r="I199" s="45">
        <f>ROUND((2455/30)*30,2)</f>
        <v>2455</v>
      </c>
      <c r="J199" s="45">
        <v>8190</v>
      </c>
      <c r="K199" s="47" t="s">
        <v>98</v>
      </c>
      <c r="L199" s="44">
        <v>190</v>
      </c>
    </row>
    <row r="200" spans="1:12" s="2" customFormat="1" ht="36" customHeight="1" x14ac:dyDescent="0.2">
      <c r="A200" s="38">
        <f t="shared" si="2"/>
        <v>13948</v>
      </c>
      <c r="B200" s="45"/>
      <c r="C200" s="45"/>
      <c r="D200" s="41"/>
      <c r="E200" s="45"/>
      <c r="F200" s="45"/>
      <c r="G200" s="45"/>
      <c r="H200" s="45">
        <v>464</v>
      </c>
      <c r="I200" s="45">
        <f>ROUND((4290/30)*30,2)</f>
        <v>4290</v>
      </c>
      <c r="J200" s="45">
        <v>9194</v>
      </c>
      <c r="K200" s="47" t="s">
        <v>84</v>
      </c>
      <c r="L200" s="44">
        <v>191</v>
      </c>
    </row>
    <row r="201" spans="1:12" s="2" customFormat="1" ht="36" customHeight="1" x14ac:dyDescent="0.2">
      <c r="A201" s="38">
        <f t="shared" si="2"/>
        <v>12250</v>
      </c>
      <c r="B201" s="45"/>
      <c r="C201" s="45"/>
      <c r="D201" s="41"/>
      <c r="E201" s="45"/>
      <c r="F201" s="45"/>
      <c r="G201" s="45"/>
      <c r="H201" s="45">
        <v>1190</v>
      </c>
      <c r="I201" s="45">
        <f>ROUND((2555/30)*30,2)</f>
        <v>2555</v>
      </c>
      <c r="J201" s="45">
        <v>8505</v>
      </c>
      <c r="K201" s="47" t="s">
        <v>61</v>
      </c>
      <c r="L201" s="44">
        <v>192</v>
      </c>
    </row>
    <row r="202" spans="1:12" s="2" customFormat="1" ht="36" customHeight="1" x14ac:dyDescent="0.2">
      <c r="A202" s="38">
        <f t="shared" si="2"/>
        <v>12040</v>
      </c>
      <c r="B202" s="45"/>
      <c r="C202" s="45"/>
      <c r="D202" s="41"/>
      <c r="E202" s="45"/>
      <c r="F202" s="45"/>
      <c r="G202" s="45"/>
      <c r="H202" s="45">
        <v>980</v>
      </c>
      <c r="I202" s="45">
        <f>ROUND((2555/30)*30,2)</f>
        <v>2555</v>
      </c>
      <c r="J202" s="45">
        <v>8505</v>
      </c>
      <c r="K202" s="47" t="s">
        <v>61</v>
      </c>
      <c r="L202" s="44">
        <v>193</v>
      </c>
    </row>
    <row r="203" spans="1:12" s="2" customFormat="1" ht="36" customHeight="1" x14ac:dyDescent="0.2">
      <c r="A203" s="38">
        <f t="shared" ref="A203:A255" si="3">SUM(B203:J203)</f>
        <v>27255</v>
      </c>
      <c r="B203" s="45"/>
      <c r="C203" s="45"/>
      <c r="D203" s="41">
        <f>ROUND((350/30)*30,2)</f>
        <v>350</v>
      </c>
      <c r="E203" s="45"/>
      <c r="F203" s="45"/>
      <c r="G203" s="45"/>
      <c r="H203" s="45">
        <v>3320</v>
      </c>
      <c r="I203" s="45">
        <v>7505</v>
      </c>
      <c r="J203" s="45">
        <v>16080</v>
      </c>
      <c r="K203" s="47" t="s">
        <v>102</v>
      </c>
      <c r="L203" s="44">
        <v>194</v>
      </c>
    </row>
    <row r="204" spans="1:12" s="2" customFormat="1" ht="36" customHeight="1" x14ac:dyDescent="0.2">
      <c r="A204" s="38">
        <f t="shared" si="3"/>
        <v>12110</v>
      </c>
      <c r="B204" s="45"/>
      <c r="C204" s="45"/>
      <c r="D204" s="41"/>
      <c r="E204" s="45"/>
      <c r="F204" s="45"/>
      <c r="G204" s="45"/>
      <c r="H204" s="45">
        <v>1050</v>
      </c>
      <c r="I204" s="45">
        <f>ROUND((2555/30)*30,2)</f>
        <v>2555</v>
      </c>
      <c r="J204" s="45">
        <v>8505</v>
      </c>
      <c r="K204" s="47" t="s">
        <v>99</v>
      </c>
      <c r="L204" s="44">
        <v>195</v>
      </c>
    </row>
    <row r="205" spans="1:12" s="2" customFormat="1" ht="36" customHeight="1" x14ac:dyDescent="0.2">
      <c r="A205" s="38">
        <f t="shared" si="3"/>
        <v>24925</v>
      </c>
      <c r="B205" s="45"/>
      <c r="C205" s="45"/>
      <c r="D205" s="41"/>
      <c r="E205" s="45"/>
      <c r="F205" s="45"/>
      <c r="G205" s="45"/>
      <c r="H205" s="45">
        <v>2790</v>
      </c>
      <c r="I205" s="45">
        <v>7040</v>
      </c>
      <c r="J205" s="45">
        <v>15095</v>
      </c>
      <c r="K205" s="47" t="s">
        <v>100</v>
      </c>
      <c r="L205" s="44">
        <v>196</v>
      </c>
    </row>
    <row r="206" spans="1:12" s="2" customFormat="1" ht="36" customHeight="1" x14ac:dyDescent="0.2">
      <c r="A206" s="38">
        <f t="shared" si="3"/>
        <v>16565</v>
      </c>
      <c r="B206" s="45"/>
      <c r="C206" s="45"/>
      <c r="D206" s="41"/>
      <c r="E206" s="45"/>
      <c r="F206" s="45"/>
      <c r="G206" s="45"/>
      <c r="H206" s="45">
        <v>2125</v>
      </c>
      <c r="I206" s="45">
        <v>4595</v>
      </c>
      <c r="J206" s="45">
        <v>9845</v>
      </c>
      <c r="K206" s="47" t="s">
        <v>101</v>
      </c>
      <c r="L206" s="44">
        <v>197</v>
      </c>
    </row>
    <row r="207" spans="1:12" s="2" customFormat="1" ht="36" customHeight="1" x14ac:dyDescent="0.2">
      <c r="A207" s="38">
        <f t="shared" si="3"/>
        <v>13795</v>
      </c>
      <c r="B207" s="45"/>
      <c r="C207" s="45"/>
      <c r="D207" s="41">
        <v>250</v>
      </c>
      <c r="E207" s="45"/>
      <c r="F207" s="45"/>
      <c r="G207" s="45"/>
      <c r="H207" s="45">
        <v>1200</v>
      </c>
      <c r="I207" s="45">
        <f>ROUND((2850/30)*30,2)</f>
        <v>2850</v>
      </c>
      <c r="J207" s="45">
        <v>9495</v>
      </c>
      <c r="K207" s="47" t="s">
        <v>77</v>
      </c>
      <c r="L207" s="44">
        <v>198</v>
      </c>
    </row>
    <row r="208" spans="1:12" s="2" customFormat="1" ht="36" customHeight="1" x14ac:dyDescent="0.2">
      <c r="A208" s="38">
        <f t="shared" si="3"/>
        <v>20500</v>
      </c>
      <c r="B208" s="45"/>
      <c r="C208" s="45"/>
      <c r="D208" s="41">
        <f>ROUND((500/30)*30,2)</f>
        <v>500</v>
      </c>
      <c r="E208" s="45"/>
      <c r="F208" s="45"/>
      <c r="G208" s="45">
        <f>ROUND((9000/30)*30,2)</f>
        <v>9000</v>
      </c>
      <c r="H208" s="45"/>
      <c r="I208" s="45"/>
      <c r="J208" s="45">
        <v>11000</v>
      </c>
      <c r="K208" s="47" t="s">
        <v>13</v>
      </c>
      <c r="L208" s="44">
        <v>199</v>
      </c>
    </row>
    <row r="209" spans="1:12" s="2" customFormat="1" ht="36" customHeight="1" x14ac:dyDescent="0.2">
      <c r="A209" s="38">
        <f t="shared" si="3"/>
        <v>25500</v>
      </c>
      <c r="B209" s="45"/>
      <c r="C209" s="45"/>
      <c r="D209" s="41">
        <f>ROUND((500/30)*30,2)</f>
        <v>500</v>
      </c>
      <c r="E209" s="45"/>
      <c r="F209" s="45"/>
      <c r="G209" s="45">
        <f>ROUND((10000/30)*30,2)</f>
        <v>10000</v>
      </c>
      <c r="H209" s="45"/>
      <c r="I209" s="45"/>
      <c r="J209" s="45">
        <v>15000</v>
      </c>
      <c r="K209" s="47" t="s">
        <v>12</v>
      </c>
      <c r="L209" s="44">
        <v>200</v>
      </c>
    </row>
    <row r="210" spans="1:12" s="2" customFormat="1" ht="36" customHeight="1" x14ac:dyDescent="0.2">
      <c r="A210" s="38">
        <f t="shared" si="3"/>
        <v>27385</v>
      </c>
      <c r="B210" s="45"/>
      <c r="C210" s="45"/>
      <c r="D210" s="41">
        <f>ROUND((350/30)*30,2)</f>
        <v>350</v>
      </c>
      <c r="E210" s="45"/>
      <c r="F210" s="45"/>
      <c r="G210" s="45"/>
      <c r="H210" s="45">
        <v>3450</v>
      </c>
      <c r="I210" s="45">
        <v>7505</v>
      </c>
      <c r="J210" s="45">
        <v>16080</v>
      </c>
      <c r="K210" s="47" t="s">
        <v>115</v>
      </c>
      <c r="L210" s="44">
        <v>201</v>
      </c>
    </row>
    <row r="211" spans="1:12" s="2" customFormat="1" ht="36" customHeight="1" x14ac:dyDescent="0.2">
      <c r="A211" s="38">
        <f t="shared" si="3"/>
        <v>31735</v>
      </c>
      <c r="B211" s="45"/>
      <c r="C211" s="45"/>
      <c r="D211" s="41">
        <f>ROUND((350/30)*30,2)</f>
        <v>350</v>
      </c>
      <c r="E211" s="45"/>
      <c r="F211" s="45"/>
      <c r="G211" s="45"/>
      <c r="H211" s="45">
        <v>5355</v>
      </c>
      <c r="I211" s="45">
        <f>ROUND((9480/30)*30,2)</f>
        <v>9480</v>
      </c>
      <c r="J211" s="45">
        <v>16550</v>
      </c>
      <c r="K211" s="47" t="s">
        <v>116</v>
      </c>
      <c r="L211" s="44">
        <v>202</v>
      </c>
    </row>
    <row r="212" spans="1:12" s="2" customFormat="1" ht="36" customHeight="1" x14ac:dyDescent="0.2">
      <c r="A212" s="38">
        <f t="shared" si="3"/>
        <v>12180</v>
      </c>
      <c r="B212" s="45"/>
      <c r="C212" s="45"/>
      <c r="D212" s="41"/>
      <c r="E212" s="45"/>
      <c r="F212" s="45"/>
      <c r="G212" s="45"/>
      <c r="H212" s="45">
        <v>1120</v>
      </c>
      <c r="I212" s="45">
        <f>ROUND((2555/30)*30,2)</f>
        <v>2555</v>
      </c>
      <c r="J212" s="45">
        <v>8505</v>
      </c>
      <c r="K212" s="47" t="s">
        <v>61</v>
      </c>
      <c r="L212" s="44">
        <v>203</v>
      </c>
    </row>
    <row r="213" spans="1:12" s="2" customFormat="1" ht="36" customHeight="1" x14ac:dyDescent="0.2">
      <c r="A213" s="38">
        <f t="shared" si="3"/>
        <v>31500</v>
      </c>
      <c r="B213" s="45"/>
      <c r="C213" s="45"/>
      <c r="D213" s="41">
        <f>ROUND((1000/30)*30,2)</f>
        <v>1000</v>
      </c>
      <c r="E213" s="45"/>
      <c r="F213" s="45"/>
      <c r="G213" s="45">
        <f>ROUND((12500/30)*30,2)</f>
        <v>12500</v>
      </c>
      <c r="H213" s="45"/>
      <c r="I213" s="45"/>
      <c r="J213" s="45">
        <v>18000</v>
      </c>
      <c r="K213" s="47" t="s">
        <v>106</v>
      </c>
      <c r="L213" s="44">
        <v>204</v>
      </c>
    </row>
    <row r="214" spans="1:12" s="2" customFormat="1" ht="36" customHeight="1" x14ac:dyDescent="0.2">
      <c r="A214" s="38">
        <f t="shared" si="3"/>
        <v>20500</v>
      </c>
      <c r="B214" s="45"/>
      <c r="C214" s="45"/>
      <c r="D214" s="41">
        <f>ROUND((500/30)*30,2)</f>
        <v>500</v>
      </c>
      <c r="E214" s="45"/>
      <c r="F214" s="45"/>
      <c r="G214" s="45">
        <f>ROUND((9000/30)*30,2)</f>
        <v>9000</v>
      </c>
      <c r="H214" s="45"/>
      <c r="I214" s="45"/>
      <c r="J214" s="45">
        <v>11000</v>
      </c>
      <c r="K214" s="47" t="s">
        <v>13</v>
      </c>
      <c r="L214" s="44">
        <v>205</v>
      </c>
    </row>
    <row r="215" spans="1:12" s="2" customFormat="1" ht="36" customHeight="1" x14ac:dyDescent="0.2">
      <c r="A215" s="38">
        <f t="shared" si="3"/>
        <v>20500</v>
      </c>
      <c r="B215" s="45"/>
      <c r="C215" s="45"/>
      <c r="D215" s="41">
        <f>ROUND((500/30)*30,2)</f>
        <v>500</v>
      </c>
      <c r="E215" s="45"/>
      <c r="F215" s="45"/>
      <c r="G215" s="45">
        <f>ROUND((9000/30)*30,2)</f>
        <v>9000</v>
      </c>
      <c r="H215" s="45"/>
      <c r="I215" s="45"/>
      <c r="J215" s="45">
        <v>11000</v>
      </c>
      <c r="K215" s="47" t="s">
        <v>13</v>
      </c>
      <c r="L215" s="44">
        <v>206</v>
      </c>
    </row>
    <row r="216" spans="1:12" s="2" customFormat="1" ht="36" customHeight="1" x14ac:dyDescent="0.2">
      <c r="A216" s="38">
        <f t="shared" si="3"/>
        <v>43500</v>
      </c>
      <c r="B216" s="45"/>
      <c r="C216" s="45"/>
      <c r="D216" s="41">
        <v>1500</v>
      </c>
      <c r="E216" s="45"/>
      <c r="F216" s="45"/>
      <c r="G216" s="45">
        <f>ROUND((12500/30)*30,2)</f>
        <v>12500</v>
      </c>
      <c r="H216" s="45"/>
      <c r="I216" s="45"/>
      <c r="J216" s="45">
        <v>29500</v>
      </c>
      <c r="K216" s="47" t="s">
        <v>107</v>
      </c>
      <c r="L216" s="44">
        <v>207</v>
      </c>
    </row>
    <row r="217" spans="1:12" s="2" customFormat="1" ht="36" customHeight="1" x14ac:dyDescent="0.2">
      <c r="A217" s="38">
        <f t="shared" si="3"/>
        <v>31500</v>
      </c>
      <c r="B217" s="45"/>
      <c r="C217" s="45"/>
      <c r="D217" s="41">
        <v>1000</v>
      </c>
      <c r="E217" s="45"/>
      <c r="F217" s="45"/>
      <c r="G217" s="45">
        <f>ROUND((12500/30)*30,2)</f>
        <v>12500</v>
      </c>
      <c r="H217" s="45"/>
      <c r="I217" s="45"/>
      <c r="J217" s="45">
        <v>18000</v>
      </c>
      <c r="K217" s="47" t="s">
        <v>106</v>
      </c>
      <c r="L217" s="44">
        <v>208</v>
      </c>
    </row>
    <row r="218" spans="1:12" s="2" customFormat="1" ht="36" customHeight="1" x14ac:dyDescent="0.2">
      <c r="A218" s="38">
        <f t="shared" si="3"/>
        <v>31500</v>
      </c>
      <c r="B218" s="45"/>
      <c r="C218" s="45"/>
      <c r="D218" s="41">
        <v>1000</v>
      </c>
      <c r="E218" s="45"/>
      <c r="F218" s="45"/>
      <c r="G218" s="45">
        <f>ROUND((12500/30)*30,2)</f>
        <v>12500</v>
      </c>
      <c r="H218" s="45"/>
      <c r="I218" s="45"/>
      <c r="J218" s="45">
        <v>18000</v>
      </c>
      <c r="K218" s="47" t="s">
        <v>106</v>
      </c>
      <c r="L218" s="44">
        <v>209</v>
      </c>
    </row>
    <row r="219" spans="1:12" s="2" customFormat="1" ht="36" customHeight="1" x14ac:dyDescent="0.2">
      <c r="A219" s="38">
        <f t="shared" si="3"/>
        <v>25500</v>
      </c>
      <c r="B219" s="45"/>
      <c r="C219" s="45"/>
      <c r="D219" s="41">
        <v>500</v>
      </c>
      <c r="E219" s="45"/>
      <c r="F219" s="45"/>
      <c r="G219" s="45">
        <v>10000</v>
      </c>
      <c r="H219" s="45"/>
      <c r="I219" s="45"/>
      <c r="J219" s="45">
        <v>15000</v>
      </c>
      <c r="K219" s="47" t="s">
        <v>12</v>
      </c>
      <c r="L219" s="44">
        <v>210</v>
      </c>
    </row>
    <row r="220" spans="1:12" s="2" customFormat="1" ht="36" customHeight="1" x14ac:dyDescent="0.2">
      <c r="A220" s="38">
        <f t="shared" si="3"/>
        <v>25500</v>
      </c>
      <c r="B220" s="45"/>
      <c r="C220" s="45"/>
      <c r="D220" s="41">
        <v>500</v>
      </c>
      <c r="E220" s="45"/>
      <c r="F220" s="45"/>
      <c r="G220" s="45">
        <v>10000</v>
      </c>
      <c r="H220" s="45"/>
      <c r="I220" s="45"/>
      <c r="J220" s="45">
        <v>15000</v>
      </c>
      <c r="K220" s="47" t="s">
        <v>12</v>
      </c>
      <c r="L220" s="44">
        <v>211</v>
      </c>
    </row>
    <row r="221" spans="1:12" s="2" customFormat="1" ht="36" customHeight="1" x14ac:dyDescent="0.2">
      <c r="A221" s="38">
        <f t="shared" si="3"/>
        <v>25500</v>
      </c>
      <c r="B221" s="45"/>
      <c r="C221" s="45"/>
      <c r="D221" s="41">
        <v>500</v>
      </c>
      <c r="E221" s="45"/>
      <c r="F221" s="45"/>
      <c r="G221" s="45">
        <v>10000</v>
      </c>
      <c r="H221" s="45"/>
      <c r="I221" s="45"/>
      <c r="J221" s="45">
        <v>15000</v>
      </c>
      <c r="K221" s="47" t="s">
        <v>12</v>
      </c>
      <c r="L221" s="44">
        <v>212</v>
      </c>
    </row>
    <row r="222" spans="1:12" s="2" customFormat="1" ht="36" customHeight="1" x14ac:dyDescent="0.2">
      <c r="A222" s="38">
        <f t="shared" si="3"/>
        <v>25466.67</v>
      </c>
      <c r="B222" s="45"/>
      <c r="C222" s="45"/>
      <c r="D222" s="41">
        <f>ROUND((500/30)*28,2)</f>
        <v>466.67</v>
      </c>
      <c r="E222" s="45"/>
      <c r="F222" s="45"/>
      <c r="G222" s="45">
        <v>10000</v>
      </c>
      <c r="H222" s="45"/>
      <c r="I222" s="45"/>
      <c r="J222" s="45">
        <v>15000</v>
      </c>
      <c r="K222" s="47" t="s">
        <v>12</v>
      </c>
      <c r="L222" s="44">
        <v>213</v>
      </c>
    </row>
    <row r="223" spans="1:12" s="2" customFormat="1" ht="36" customHeight="1" x14ac:dyDescent="0.2">
      <c r="A223" s="38">
        <f t="shared" si="3"/>
        <v>43500</v>
      </c>
      <c r="B223" s="45"/>
      <c r="C223" s="45"/>
      <c r="D223" s="41">
        <v>1500</v>
      </c>
      <c r="E223" s="45"/>
      <c r="F223" s="45"/>
      <c r="G223" s="45">
        <f>ROUND((12500/30)*30,2)</f>
        <v>12500</v>
      </c>
      <c r="H223" s="45"/>
      <c r="I223" s="45"/>
      <c r="J223" s="45">
        <v>29500</v>
      </c>
      <c r="K223" s="47" t="s">
        <v>117</v>
      </c>
      <c r="L223" s="44">
        <v>214</v>
      </c>
    </row>
    <row r="224" spans="1:12" s="2" customFormat="1" ht="36" customHeight="1" x14ac:dyDescent="0.2">
      <c r="A224" s="38">
        <f t="shared" si="3"/>
        <v>43500</v>
      </c>
      <c r="B224" s="45"/>
      <c r="C224" s="45"/>
      <c r="D224" s="41">
        <v>1500</v>
      </c>
      <c r="E224" s="45"/>
      <c r="F224" s="45"/>
      <c r="G224" s="45">
        <f>ROUND((12500/30)*30,2)</f>
        <v>12500</v>
      </c>
      <c r="H224" s="45"/>
      <c r="I224" s="45"/>
      <c r="J224" s="45">
        <v>29500</v>
      </c>
      <c r="K224" s="47" t="s">
        <v>117</v>
      </c>
      <c r="L224" s="44">
        <v>215</v>
      </c>
    </row>
    <row r="225" spans="1:12" s="2" customFormat="1" ht="36" customHeight="1" x14ac:dyDescent="0.2">
      <c r="A225" s="38">
        <f t="shared" si="3"/>
        <v>25500</v>
      </c>
      <c r="B225" s="45"/>
      <c r="C225" s="45"/>
      <c r="D225" s="41">
        <v>500</v>
      </c>
      <c r="E225" s="45"/>
      <c r="F225" s="45"/>
      <c r="G225" s="45">
        <v>10000</v>
      </c>
      <c r="H225" s="45"/>
      <c r="I225" s="45"/>
      <c r="J225" s="45">
        <v>15000</v>
      </c>
      <c r="K225" s="47" t="s">
        <v>12</v>
      </c>
      <c r="L225" s="44">
        <v>216</v>
      </c>
    </row>
    <row r="226" spans="1:12" s="2" customFormat="1" ht="36" customHeight="1" x14ac:dyDescent="0.2">
      <c r="A226" s="38">
        <f t="shared" si="3"/>
        <v>31500</v>
      </c>
      <c r="B226" s="45"/>
      <c r="C226" s="45"/>
      <c r="D226" s="41">
        <v>1000</v>
      </c>
      <c r="E226" s="45"/>
      <c r="F226" s="45"/>
      <c r="G226" s="45">
        <f>ROUND((12500/30)*30,2)</f>
        <v>12500</v>
      </c>
      <c r="H226" s="45"/>
      <c r="I226" s="45"/>
      <c r="J226" s="45">
        <v>18000</v>
      </c>
      <c r="K226" s="47" t="s">
        <v>106</v>
      </c>
      <c r="L226" s="44">
        <v>217</v>
      </c>
    </row>
    <row r="227" spans="1:12" s="2" customFormat="1" ht="36" customHeight="1" x14ac:dyDescent="0.2">
      <c r="A227" s="38">
        <f t="shared" si="3"/>
        <v>31500</v>
      </c>
      <c r="B227" s="45"/>
      <c r="C227" s="45"/>
      <c r="D227" s="41">
        <v>1000</v>
      </c>
      <c r="E227" s="45"/>
      <c r="F227" s="45"/>
      <c r="G227" s="45">
        <f>ROUND((12500/30)*30,2)</f>
        <v>12500</v>
      </c>
      <c r="H227" s="45"/>
      <c r="I227" s="45"/>
      <c r="J227" s="45">
        <v>18000</v>
      </c>
      <c r="K227" s="47" t="s">
        <v>106</v>
      </c>
      <c r="L227" s="44">
        <v>218</v>
      </c>
    </row>
    <row r="228" spans="1:12" s="2" customFormat="1" ht="36" customHeight="1" x14ac:dyDescent="0.2">
      <c r="A228" s="38">
        <f t="shared" si="3"/>
        <v>16690</v>
      </c>
      <c r="B228" s="45"/>
      <c r="C228" s="45"/>
      <c r="D228" s="41"/>
      <c r="E228" s="45"/>
      <c r="F228" s="45"/>
      <c r="G228" s="45"/>
      <c r="H228" s="45">
        <v>2250</v>
      </c>
      <c r="I228" s="45">
        <v>4595</v>
      </c>
      <c r="J228" s="45">
        <v>9845</v>
      </c>
      <c r="K228" s="47" t="s">
        <v>108</v>
      </c>
      <c r="L228" s="44">
        <v>219</v>
      </c>
    </row>
    <row r="229" spans="1:12" s="2" customFormat="1" ht="36" customHeight="1" x14ac:dyDescent="0.2">
      <c r="A229" s="38">
        <f>SUM(B229:J229)</f>
        <v>16690</v>
      </c>
      <c r="B229" s="45"/>
      <c r="C229" s="45"/>
      <c r="D229" s="41"/>
      <c r="E229" s="45"/>
      <c r="F229" s="45"/>
      <c r="G229" s="45"/>
      <c r="H229" s="45">
        <v>2250</v>
      </c>
      <c r="I229" s="45">
        <v>4595</v>
      </c>
      <c r="J229" s="45">
        <v>9845</v>
      </c>
      <c r="K229" s="47" t="s">
        <v>108</v>
      </c>
      <c r="L229" s="44">
        <v>220</v>
      </c>
    </row>
    <row r="230" spans="1:12" s="2" customFormat="1" ht="36" customHeight="1" x14ac:dyDescent="0.2">
      <c r="A230" s="38">
        <f t="shared" si="3"/>
        <v>27420</v>
      </c>
      <c r="B230" s="45"/>
      <c r="C230" s="45"/>
      <c r="D230" s="41">
        <v>350</v>
      </c>
      <c r="E230" s="45"/>
      <c r="F230" s="45"/>
      <c r="G230" s="45"/>
      <c r="H230" s="45">
        <v>3485</v>
      </c>
      <c r="I230" s="45">
        <v>7505</v>
      </c>
      <c r="J230" s="45">
        <v>16080</v>
      </c>
      <c r="K230" s="47" t="s">
        <v>114</v>
      </c>
      <c r="L230" s="44">
        <v>221</v>
      </c>
    </row>
    <row r="231" spans="1:12" s="2" customFormat="1" ht="36" customHeight="1" x14ac:dyDescent="0.2">
      <c r="A231" s="38">
        <f t="shared" si="3"/>
        <v>16690</v>
      </c>
      <c r="B231" s="45"/>
      <c r="C231" s="45"/>
      <c r="D231" s="41"/>
      <c r="E231" s="45"/>
      <c r="F231" s="45"/>
      <c r="G231" s="45"/>
      <c r="H231" s="45">
        <v>2250</v>
      </c>
      <c r="I231" s="45">
        <v>4595</v>
      </c>
      <c r="J231" s="45">
        <v>9845</v>
      </c>
      <c r="K231" s="47" t="s">
        <v>108</v>
      </c>
      <c r="L231" s="44">
        <v>222</v>
      </c>
    </row>
    <row r="232" spans="1:12" s="2" customFormat="1" ht="36" customHeight="1" x14ac:dyDescent="0.2">
      <c r="A232" s="38">
        <f t="shared" si="3"/>
        <v>16690</v>
      </c>
      <c r="B232" s="45"/>
      <c r="C232" s="45"/>
      <c r="D232" s="41"/>
      <c r="E232" s="45"/>
      <c r="F232" s="45"/>
      <c r="G232" s="45"/>
      <c r="H232" s="45">
        <v>2250</v>
      </c>
      <c r="I232" s="45">
        <v>4595</v>
      </c>
      <c r="J232" s="45">
        <v>9845</v>
      </c>
      <c r="K232" s="47" t="s">
        <v>108</v>
      </c>
      <c r="L232" s="44">
        <v>223</v>
      </c>
    </row>
    <row r="233" spans="1:12" s="2" customFormat="1" ht="36" customHeight="1" x14ac:dyDescent="0.2">
      <c r="A233" s="38">
        <f t="shared" si="3"/>
        <v>16690</v>
      </c>
      <c r="B233" s="45"/>
      <c r="C233" s="45"/>
      <c r="D233" s="41"/>
      <c r="E233" s="45"/>
      <c r="F233" s="45"/>
      <c r="G233" s="45"/>
      <c r="H233" s="45">
        <v>2250</v>
      </c>
      <c r="I233" s="45">
        <v>4595</v>
      </c>
      <c r="J233" s="45">
        <v>9845</v>
      </c>
      <c r="K233" s="47" t="s">
        <v>108</v>
      </c>
      <c r="L233" s="44">
        <v>224</v>
      </c>
    </row>
    <row r="234" spans="1:12" s="2" customFormat="1" ht="36" customHeight="1" x14ac:dyDescent="0.2">
      <c r="A234" s="38">
        <f t="shared" si="3"/>
        <v>16690</v>
      </c>
      <c r="B234" s="45"/>
      <c r="C234" s="45"/>
      <c r="D234" s="41"/>
      <c r="E234" s="45"/>
      <c r="F234" s="45"/>
      <c r="G234" s="45"/>
      <c r="H234" s="45">
        <v>2250</v>
      </c>
      <c r="I234" s="45">
        <v>4595</v>
      </c>
      <c r="J234" s="45">
        <v>9845</v>
      </c>
      <c r="K234" s="47" t="s">
        <v>108</v>
      </c>
      <c r="L234" s="44">
        <v>225</v>
      </c>
    </row>
    <row r="235" spans="1:12" s="2" customFormat="1" ht="36" customHeight="1" x14ac:dyDescent="0.2">
      <c r="A235" s="38">
        <f t="shared" si="3"/>
        <v>23398.400000000001</v>
      </c>
      <c r="B235" s="45"/>
      <c r="C235" s="45"/>
      <c r="D235" s="41"/>
      <c r="E235" s="45"/>
      <c r="F235" s="45"/>
      <c r="G235" s="45"/>
      <c r="H235" s="45"/>
      <c r="I235" s="45">
        <v>5118.3999999999996</v>
      </c>
      <c r="J235" s="45">
        <v>18280</v>
      </c>
      <c r="K235" s="47" t="s">
        <v>109</v>
      </c>
      <c r="L235" s="44">
        <v>226</v>
      </c>
    </row>
    <row r="236" spans="1:12" s="2" customFormat="1" ht="36" customHeight="1" x14ac:dyDescent="0.2">
      <c r="A236" s="38">
        <f t="shared" si="3"/>
        <v>12010</v>
      </c>
      <c r="B236" s="45"/>
      <c r="C236" s="45"/>
      <c r="D236" s="41"/>
      <c r="E236" s="45"/>
      <c r="F236" s="45"/>
      <c r="G236" s="45"/>
      <c r="H236" s="45">
        <v>1365</v>
      </c>
      <c r="I236" s="45">
        <v>2455</v>
      </c>
      <c r="J236" s="45">
        <v>8190</v>
      </c>
      <c r="K236" s="47" t="s">
        <v>110</v>
      </c>
      <c r="L236" s="44">
        <v>227</v>
      </c>
    </row>
    <row r="237" spans="1:12" s="2" customFormat="1" ht="36" customHeight="1" x14ac:dyDescent="0.2">
      <c r="A237" s="38">
        <f t="shared" si="3"/>
        <v>12145</v>
      </c>
      <c r="B237" s="45"/>
      <c r="C237" s="45"/>
      <c r="D237" s="41"/>
      <c r="E237" s="45"/>
      <c r="F237" s="45"/>
      <c r="G237" s="45"/>
      <c r="H237" s="45">
        <v>300</v>
      </c>
      <c r="I237" s="45">
        <v>2735</v>
      </c>
      <c r="J237" s="45">
        <v>9110</v>
      </c>
      <c r="K237" s="47" t="s">
        <v>111</v>
      </c>
      <c r="L237" s="44">
        <v>228</v>
      </c>
    </row>
    <row r="238" spans="1:12" s="2" customFormat="1" ht="36" customHeight="1" x14ac:dyDescent="0.2">
      <c r="A238" s="38">
        <f t="shared" si="3"/>
        <v>13345</v>
      </c>
      <c r="B238" s="45"/>
      <c r="C238" s="45"/>
      <c r="D238" s="41"/>
      <c r="E238" s="45"/>
      <c r="F238" s="45"/>
      <c r="G238" s="45"/>
      <c r="H238" s="45">
        <v>1500</v>
      </c>
      <c r="I238" s="45">
        <v>2735</v>
      </c>
      <c r="J238" s="45">
        <v>9110</v>
      </c>
      <c r="K238" s="47" t="s">
        <v>112</v>
      </c>
      <c r="L238" s="44">
        <v>229</v>
      </c>
    </row>
    <row r="239" spans="1:12" s="2" customFormat="1" ht="36" customHeight="1" x14ac:dyDescent="0.2">
      <c r="A239" s="38">
        <f t="shared" si="3"/>
        <v>12010</v>
      </c>
      <c r="B239" s="45"/>
      <c r="C239" s="45"/>
      <c r="D239" s="41"/>
      <c r="E239" s="45"/>
      <c r="F239" s="45"/>
      <c r="G239" s="45"/>
      <c r="H239" s="45">
        <v>1365</v>
      </c>
      <c r="I239" s="45">
        <v>2455</v>
      </c>
      <c r="J239" s="45">
        <v>8190</v>
      </c>
      <c r="K239" s="47" t="s">
        <v>110</v>
      </c>
      <c r="L239" s="44">
        <v>230</v>
      </c>
    </row>
    <row r="240" spans="1:12" s="2" customFormat="1" ht="36" customHeight="1" x14ac:dyDescent="0.2">
      <c r="A240" s="38">
        <f t="shared" si="3"/>
        <v>12010</v>
      </c>
      <c r="B240" s="45"/>
      <c r="C240" s="45"/>
      <c r="D240" s="41"/>
      <c r="E240" s="45"/>
      <c r="F240" s="45"/>
      <c r="G240" s="45"/>
      <c r="H240" s="45">
        <v>1365</v>
      </c>
      <c r="I240" s="45">
        <v>2455</v>
      </c>
      <c r="J240" s="45">
        <v>8190</v>
      </c>
      <c r="K240" s="47" t="s">
        <v>110</v>
      </c>
      <c r="L240" s="44">
        <v>231</v>
      </c>
    </row>
    <row r="241" spans="1:12" s="2" customFormat="1" ht="36" customHeight="1" x14ac:dyDescent="0.2">
      <c r="A241" s="38">
        <f t="shared" si="3"/>
        <v>27485</v>
      </c>
      <c r="B241" s="45"/>
      <c r="C241" s="45"/>
      <c r="D241" s="41"/>
      <c r="E241" s="45"/>
      <c r="F241" s="45"/>
      <c r="G241" s="45"/>
      <c r="H241" s="45">
        <v>3900</v>
      </c>
      <c r="I241" s="45">
        <v>7505</v>
      </c>
      <c r="J241" s="45">
        <v>16080</v>
      </c>
      <c r="K241" s="47" t="s">
        <v>113</v>
      </c>
      <c r="L241" s="44">
        <v>232</v>
      </c>
    </row>
    <row r="242" spans="1:12" s="2" customFormat="1" ht="36" customHeight="1" x14ac:dyDescent="0.2">
      <c r="A242" s="38">
        <f t="shared" si="3"/>
        <v>25500</v>
      </c>
      <c r="B242" s="45"/>
      <c r="C242" s="45"/>
      <c r="D242" s="41">
        <v>500</v>
      </c>
      <c r="E242" s="45"/>
      <c r="F242" s="45"/>
      <c r="G242" s="45">
        <v>10000</v>
      </c>
      <c r="H242" s="45"/>
      <c r="I242" s="45"/>
      <c r="J242" s="45">
        <v>15000</v>
      </c>
      <c r="K242" s="47" t="s">
        <v>12</v>
      </c>
      <c r="L242" s="44">
        <v>233</v>
      </c>
    </row>
    <row r="243" spans="1:12" s="2" customFormat="1" ht="36" customHeight="1" x14ac:dyDescent="0.2">
      <c r="A243" s="38">
        <f t="shared" si="3"/>
        <v>25500</v>
      </c>
      <c r="B243" s="45"/>
      <c r="C243" s="45"/>
      <c r="D243" s="41">
        <v>500</v>
      </c>
      <c r="E243" s="45"/>
      <c r="F243" s="45"/>
      <c r="G243" s="45">
        <v>10000</v>
      </c>
      <c r="H243" s="45"/>
      <c r="I243" s="45"/>
      <c r="J243" s="45">
        <v>15000</v>
      </c>
      <c r="K243" s="47" t="s">
        <v>12</v>
      </c>
      <c r="L243" s="44">
        <v>234</v>
      </c>
    </row>
    <row r="244" spans="1:12" s="2" customFormat="1" ht="36" customHeight="1" x14ac:dyDescent="0.2">
      <c r="A244" s="38">
        <f t="shared" si="3"/>
        <v>43500</v>
      </c>
      <c r="B244" s="45"/>
      <c r="C244" s="45"/>
      <c r="D244" s="41">
        <v>1500</v>
      </c>
      <c r="E244" s="45"/>
      <c r="F244" s="45"/>
      <c r="G244" s="45">
        <v>12500</v>
      </c>
      <c r="H244" s="45"/>
      <c r="I244" s="45"/>
      <c r="J244" s="45">
        <v>29500</v>
      </c>
      <c r="K244" s="47" t="s">
        <v>117</v>
      </c>
      <c r="L244" s="44">
        <v>235</v>
      </c>
    </row>
    <row r="245" spans="1:12" s="2" customFormat="1" ht="36" customHeight="1" x14ac:dyDescent="0.2">
      <c r="A245" s="38">
        <f t="shared" si="3"/>
        <v>17600</v>
      </c>
      <c r="B245" s="45"/>
      <c r="C245" s="45"/>
      <c r="D245" s="41"/>
      <c r="E245" s="45"/>
      <c r="F245" s="45"/>
      <c r="G245" s="45"/>
      <c r="H245" s="45">
        <v>2160</v>
      </c>
      <c r="I245" s="45">
        <f>ROUND((4915/30)*30,2)</f>
        <v>4915</v>
      </c>
      <c r="J245" s="45">
        <v>10525</v>
      </c>
      <c r="K245" s="47" t="s">
        <v>118</v>
      </c>
      <c r="L245" s="44">
        <v>236</v>
      </c>
    </row>
    <row r="246" spans="1:12" s="2" customFormat="1" ht="36" customHeight="1" x14ac:dyDescent="0.2">
      <c r="A246" s="38">
        <f t="shared" si="3"/>
        <v>10280</v>
      </c>
      <c r="B246" s="45"/>
      <c r="C246" s="45"/>
      <c r="D246" s="41"/>
      <c r="E246" s="45"/>
      <c r="F246" s="45"/>
      <c r="G246" s="45"/>
      <c r="H246" s="45">
        <v>420</v>
      </c>
      <c r="I246" s="45">
        <v>2275</v>
      </c>
      <c r="J246" s="45">
        <v>7585</v>
      </c>
      <c r="K246" s="47" t="s">
        <v>119</v>
      </c>
      <c r="L246" s="44">
        <v>237</v>
      </c>
    </row>
    <row r="247" spans="1:12" s="2" customFormat="1" ht="36" customHeight="1" x14ac:dyDescent="0.2">
      <c r="A247" s="38">
        <f t="shared" si="3"/>
        <v>10280</v>
      </c>
      <c r="B247" s="45"/>
      <c r="C247" s="45"/>
      <c r="D247" s="41"/>
      <c r="E247" s="45"/>
      <c r="F247" s="45"/>
      <c r="G247" s="45"/>
      <c r="H247" s="45">
        <v>420</v>
      </c>
      <c r="I247" s="45">
        <v>2275</v>
      </c>
      <c r="J247" s="45">
        <v>7585</v>
      </c>
      <c r="K247" s="47" t="s">
        <v>119</v>
      </c>
      <c r="L247" s="44">
        <v>238</v>
      </c>
    </row>
    <row r="248" spans="1:12" s="2" customFormat="1" ht="36" customHeight="1" x14ac:dyDescent="0.2">
      <c r="A248" s="38">
        <f t="shared" si="3"/>
        <v>10280</v>
      </c>
      <c r="B248" s="45"/>
      <c r="C248" s="45"/>
      <c r="D248" s="41"/>
      <c r="E248" s="45"/>
      <c r="F248" s="45"/>
      <c r="G248" s="45"/>
      <c r="H248" s="45">
        <v>420</v>
      </c>
      <c r="I248" s="45">
        <v>2275</v>
      </c>
      <c r="J248" s="45">
        <v>7585</v>
      </c>
      <c r="K248" s="47" t="s">
        <v>119</v>
      </c>
      <c r="L248" s="44">
        <v>239</v>
      </c>
    </row>
    <row r="249" spans="1:12" s="2" customFormat="1" ht="36" customHeight="1" x14ac:dyDescent="0.2">
      <c r="A249" s="38">
        <f t="shared" si="3"/>
        <v>10280</v>
      </c>
      <c r="B249" s="45"/>
      <c r="C249" s="45"/>
      <c r="D249" s="41"/>
      <c r="E249" s="45"/>
      <c r="F249" s="45"/>
      <c r="G249" s="45"/>
      <c r="H249" s="45">
        <v>420</v>
      </c>
      <c r="I249" s="45">
        <v>2275</v>
      </c>
      <c r="J249" s="45">
        <v>7585</v>
      </c>
      <c r="K249" s="47" t="s">
        <v>119</v>
      </c>
      <c r="L249" s="44">
        <v>240</v>
      </c>
    </row>
    <row r="250" spans="1:12" s="2" customFormat="1" ht="36" customHeight="1" x14ac:dyDescent="0.2">
      <c r="A250" s="38">
        <f t="shared" si="3"/>
        <v>10220</v>
      </c>
      <c r="B250" s="45"/>
      <c r="C250" s="45"/>
      <c r="D250" s="41"/>
      <c r="E250" s="45"/>
      <c r="F250" s="45"/>
      <c r="G250" s="45"/>
      <c r="H250" s="45">
        <v>360</v>
      </c>
      <c r="I250" s="45">
        <v>2275</v>
      </c>
      <c r="J250" s="45">
        <v>7585</v>
      </c>
      <c r="K250" s="47" t="s">
        <v>119</v>
      </c>
      <c r="L250" s="44">
        <v>241</v>
      </c>
    </row>
    <row r="251" spans="1:12" s="2" customFormat="1" ht="36" customHeight="1" x14ac:dyDescent="0.2">
      <c r="A251" s="38">
        <f t="shared" si="3"/>
        <v>10220</v>
      </c>
      <c r="B251" s="45"/>
      <c r="C251" s="45"/>
      <c r="D251" s="41"/>
      <c r="E251" s="45"/>
      <c r="F251" s="45"/>
      <c r="G251" s="45"/>
      <c r="H251" s="45">
        <v>360</v>
      </c>
      <c r="I251" s="45">
        <v>2275</v>
      </c>
      <c r="J251" s="45">
        <v>7585</v>
      </c>
      <c r="K251" s="47" t="s">
        <v>119</v>
      </c>
      <c r="L251" s="44">
        <v>242</v>
      </c>
    </row>
    <row r="252" spans="1:12" s="2" customFormat="1" ht="36" customHeight="1" x14ac:dyDescent="0.2">
      <c r="A252" s="38">
        <f t="shared" si="3"/>
        <v>10160</v>
      </c>
      <c r="B252" s="45"/>
      <c r="C252" s="45"/>
      <c r="D252" s="41"/>
      <c r="E252" s="45"/>
      <c r="F252" s="45"/>
      <c r="G252" s="45"/>
      <c r="H252" s="45">
        <v>300</v>
      </c>
      <c r="I252" s="45">
        <v>2275</v>
      </c>
      <c r="J252" s="45">
        <v>7585</v>
      </c>
      <c r="K252" s="47" t="s">
        <v>119</v>
      </c>
      <c r="L252" s="44">
        <v>243</v>
      </c>
    </row>
    <row r="253" spans="1:12" s="2" customFormat="1" ht="36" customHeight="1" x14ac:dyDescent="0.2">
      <c r="A253" s="38">
        <f t="shared" si="3"/>
        <v>10215</v>
      </c>
      <c r="B253" s="45"/>
      <c r="C253" s="45"/>
      <c r="D253" s="41"/>
      <c r="E253" s="45"/>
      <c r="F253" s="45"/>
      <c r="G253" s="45"/>
      <c r="H253" s="45">
        <v>420</v>
      </c>
      <c r="I253" s="45">
        <v>2260</v>
      </c>
      <c r="J253" s="45">
        <v>7535</v>
      </c>
      <c r="K253" s="47" t="s">
        <v>120</v>
      </c>
      <c r="L253" s="44">
        <v>244</v>
      </c>
    </row>
    <row r="254" spans="1:12" s="2" customFormat="1" ht="36" customHeight="1" x14ac:dyDescent="0.2">
      <c r="A254" s="38">
        <f t="shared" si="3"/>
        <v>10215</v>
      </c>
      <c r="B254" s="45"/>
      <c r="C254" s="45"/>
      <c r="D254" s="41"/>
      <c r="E254" s="45"/>
      <c r="F254" s="45"/>
      <c r="G254" s="45"/>
      <c r="H254" s="45">
        <v>420</v>
      </c>
      <c r="I254" s="45">
        <v>2260</v>
      </c>
      <c r="J254" s="45">
        <v>7535</v>
      </c>
      <c r="K254" s="47" t="s">
        <v>120</v>
      </c>
      <c r="L254" s="44">
        <v>245</v>
      </c>
    </row>
    <row r="255" spans="1:12" s="2" customFormat="1" ht="36" customHeight="1" x14ac:dyDescent="0.2">
      <c r="A255" s="38">
        <f t="shared" si="3"/>
        <v>10155</v>
      </c>
      <c r="B255" s="45"/>
      <c r="C255" s="45"/>
      <c r="D255" s="41"/>
      <c r="E255" s="45"/>
      <c r="F255" s="45"/>
      <c r="G255" s="45"/>
      <c r="H255" s="45">
        <v>360</v>
      </c>
      <c r="I255" s="45">
        <v>2260</v>
      </c>
      <c r="J255" s="45">
        <v>7535</v>
      </c>
      <c r="K255" s="47" t="s">
        <v>120</v>
      </c>
      <c r="L255" s="44">
        <v>246</v>
      </c>
    </row>
    <row r="256" spans="1:12" s="2" customFormat="1" ht="36" customHeight="1" x14ac:dyDescent="0.2">
      <c r="A256" s="38">
        <f t="shared" ref="A256:A265" si="4">SUM(B256:J256)</f>
        <v>10215</v>
      </c>
      <c r="B256" s="45"/>
      <c r="C256" s="45"/>
      <c r="D256" s="41"/>
      <c r="E256" s="45"/>
      <c r="F256" s="45"/>
      <c r="G256" s="45"/>
      <c r="H256" s="45">
        <v>420</v>
      </c>
      <c r="I256" s="45">
        <v>2260</v>
      </c>
      <c r="J256" s="45">
        <v>7535</v>
      </c>
      <c r="K256" s="47" t="s">
        <v>120</v>
      </c>
      <c r="L256" s="44">
        <v>247</v>
      </c>
    </row>
    <row r="257" spans="1:12" s="2" customFormat="1" ht="36" customHeight="1" x14ac:dyDescent="0.2">
      <c r="A257" s="38">
        <f t="shared" si="4"/>
        <v>10220</v>
      </c>
      <c r="B257" s="45"/>
      <c r="C257" s="45"/>
      <c r="D257" s="41"/>
      <c r="E257" s="45"/>
      <c r="F257" s="45"/>
      <c r="G257" s="45"/>
      <c r="H257" s="45">
        <v>360</v>
      </c>
      <c r="I257" s="45">
        <v>2275</v>
      </c>
      <c r="J257" s="45">
        <v>7585</v>
      </c>
      <c r="K257" s="47" t="s">
        <v>121</v>
      </c>
      <c r="L257" s="44">
        <v>248</v>
      </c>
    </row>
    <row r="258" spans="1:12" s="2" customFormat="1" ht="36" customHeight="1" x14ac:dyDescent="0.2">
      <c r="A258" s="38">
        <f t="shared" si="4"/>
        <v>10100</v>
      </c>
      <c r="B258" s="45"/>
      <c r="C258" s="45"/>
      <c r="D258" s="41"/>
      <c r="E258" s="45"/>
      <c r="F258" s="45"/>
      <c r="G258" s="45"/>
      <c r="H258" s="45">
        <v>240</v>
      </c>
      <c r="I258" s="45">
        <v>2275</v>
      </c>
      <c r="J258" s="45">
        <v>7585</v>
      </c>
      <c r="K258" s="47" t="s">
        <v>119</v>
      </c>
      <c r="L258" s="44">
        <v>249</v>
      </c>
    </row>
    <row r="259" spans="1:12" s="2" customFormat="1" ht="36" customHeight="1" x14ac:dyDescent="0.2">
      <c r="A259" s="38">
        <f t="shared" si="4"/>
        <v>10100</v>
      </c>
      <c r="B259" s="45"/>
      <c r="C259" s="45"/>
      <c r="D259" s="41"/>
      <c r="E259" s="45"/>
      <c r="F259" s="45"/>
      <c r="G259" s="45"/>
      <c r="H259" s="45">
        <v>240</v>
      </c>
      <c r="I259" s="45">
        <v>2275</v>
      </c>
      <c r="J259" s="45">
        <v>7585</v>
      </c>
      <c r="K259" s="47" t="s">
        <v>119</v>
      </c>
      <c r="L259" s="44">
        <v>250</v>
      </c>
    </row>
    <row r="260" spans="1:12" s="2" customFormat="1" ht="36" customHeight="1" x14ac:dyDescent="0.2">
      <c r="A260" s="38">
        <f t="shared" si="4"/>
        <v>10100</v>
      </c>
      <c r="B260" s="45"/>
      <c r="C260" s="45"/>
      <c r="D260" s="41"/>
      <c r="E260" s="45"/>
      <c r="F260" s="45"/>
      <c r="G260" s="45"/>
      <c r="H260" s="45">
        <v>240</v>
      </c>
      <c r="I260" s="45">
        <v>2275</v>
      </c>
      <c r="J260" s="45">
        <v>7585</v>
      </c>
      <c r="K260" s="47" t="s">
        <v>119</v>
      </c>
      <c r="L260" s="44">
        <v>251</v>
      </c>
    </row>
    <row r="261" spans="1:12" s="2" customFormat="1" ht="36" customHeight="1" x14ac:dyDescent="0.2">
      <c r="A261" s="38">
        <f t="shared" si="4"/>
        <v>10040</v>
      </c>
      <c r="B261" s="45"/>
      <c r="C261" s="45"/>
      <c r="D261" s="41"/>
      <c r="E261" s="45"/>
      <c r="F261" s="45"/>
      <c r="G261" s="45"/>
      <c r="H261" s="45">
        <v>180</v>
      </c>
      <c r="I261" s="45">
        <v>2275</v>
      </c>
      <c r="J261" s="45">
        <v>7585</v>
      </c>
      <c r="K261" s="47" t="s">
        <v>119</v>
      </c>
      <c r="L261" s="44">
        <v>252</v>
      </c>
    </row>
    <row r="262" spans="1:12" s="2" customFormat="1" ht="36" customHeight="1" x14ac:dyDescent="0.2">
      <c r="A262" s="38">
        <f t="shared" si="4"/>
        <v>10100</v>
      </c>
      <c r="B262" s="45"/>
      <c r="C262" s="45"/>
      <c r="D262" s="41"/>
      <c r="E262" s="45"/>
      <c r="F262" s="45"/>
      <c r="G262" s="45"/>
      <c r="H262" s="45">
        <v>240</v>
      </c>
      <c r="I262" s="45">
        <v>2275</v>
      </c>
      <c r="J262" s="45">
        <v>7585</v>
      </c>
      <c r="K262" s="47" t="s">
        <v>119</v>
      </c>
      <c r="L262" s="44">
        <v>253</v>
      </c>
    </row>
    <row r="263" spans="1:12" s="2" customFormat="1" ht="36" customHeight="1" x14ac:dyDescent="0.2">
      <c r="A263" s="38">
        <f t="shared" si="4"/>
        <v>10035</v>
      </c>
      <c r="B263" s="45"/>
      <c r="C263" s="45"/>
      <c r="D263" s="41"/>
      <c r="E263" s="45"/>
      <c r="F263" s="45"/>
      <c r="G263" s="45"/>
      <c r="H263" s="45">
        <v>240</v>
      </c>
      <c r="I263" s="45">
        <v>2260</v>
      </c>
      <c r="J263" s="45">
        <v>7535</v>
      </c>
      <c r="K263" s="47" t="s">
        <v>120</v>
      </c>
      <c r="L263" s="44">
        <v>254</v>
      </c>
    </row>
    <row r="264" spans="1:12" s="2" customFormat="1" ht="36" customHeight="1" x14ac:dyDescent="0.2">
      <c r="A264" s="38">
        <f t="shared" si="4"/>
        <v>10035</v>
      </c>
      <c r="B264" s="45"/>
      <c r="C264" s="45"/>
      <c r="D264" s="41"/>
      <c r="E264" s="45"/>
      <c r="F264" s="45"/>
      <c r="G264" s="45"/>
      <c r="H264" s="45">
        <v>240</v>
      </c>
      <c r="I264" s="45">
        <v>2260</v>
      </c>
      <c r="J264" s="45">
        <v>7535</v>
      </c>
      <c r="K264" s="47" t="s">
        <v>120</v>
      </c>
      <c r="L264" s="44">
        <v>255</v>
      </c>
    </row>
    <row r="265" spans="1:12" s="2" customFormat="1" ht="36" customHeight="1" x14ac:dyDescent="0.2">
      <c r="A265" s="38">
        <f t="shared" si="4"/>
        <v>10035</v>
      </c>
      <c r="B265" s="45"/>
      <c r="C265" s="45"/>
      <c r="D265" s="41"/>
      <c r="E265" s="45"/>
      <c r="F265" s="45"/>
      <c r="G265" s="45"/>
      <c r="H265" s="45">
        <v>240</v>
      </c>
      <c r="I265" s="45">
        <v>2260</v>
      </c>
      <c r="J265" s="45">
        <v>7535</v>
      </c>
      <c r="K265" s="47" t="s">
        <v>120</v>
      </c>
      <c r="L265" s="44">
        <v>256</v>
      </c>
    </row>
    <row r="266" spans="1:12" ht="41.25" customHeight="1" x14ac:dyDescent="0.25">
      <c r="A266" s="53">
        <f>SUM(A10:A265)</f>
        <v>5119912.5900000008</v>
      </c>
      <c r="B266" s="54">
        <f ca="1">SUM(B10:B277)</f>
        <v>206996.67</v>
      </c>
      <c r="C266" s="54">
        <f ca="1">SUM(C10:C277)</f>
        <v>2500</v>
      </c>
      <c r="D266" s="54">
        <f ca="1">SUM(D10:D277)</f>
        <v>73351.66</v>
      </c>
      <c r="E266" s="54">
        <f ca="1">SUM(E10:E277)</f>
        <v>1975</v>
      </c>
      <c r="F266" s="54">
        <f>SUM(F10:F265)</f>
        <v>12826.03</v>
      </c>
      <c r="G266" s="54">
        <f>SUM(G10:G265)</f>
        <v>796250</v>
      </c>
      <c r="H266" s="54">
        <f ca="1">SUM(H10:H277)</f>
        <v>290436</v>
      </c>
      <c r="I266" s="54">
        <f>SUM(I10:I265)</f>
        <v>661496.2300000001</v>
      </c>
      <c r="J266" s="54">
        <f>SUM(J10:J265)</f>
        <v>3102887</v>
      </c>
      <c r="K266" s="47"/>
      <c r="L266" s="55"/>
    </row>
    <row r="269" spans="1:12" ht="22.5" x14ac:dyDescent="0.55000000000000004">
      <c r="C269" s="4">
        <v>256</v>
      </c>
      <c r="D269" s="34" t="s">
        <v>124</v>
      </c>
    </row>
    <row r="270" spans="1:12" ht="18.75" customHeight="1" x14ac:dyDescent="0.55000000000000004">
      <c r="A270" s="4">
        <v>5119912.5900000008</v>
      </c>
      <c r="B270" s="58" t="s">
        <v>125</v>
      </c>
      <c r="C270" s="58"/>
      <c r="D270" s="58"/>
    </row>
    <row r="280" spans="2:12" ht="23.25" x14ac:dyDescent="0.35">
      <c r="B280" s="13"/>
      <c r="C280" s="14"/>
      <c r="D280" s="15"/>
      <c r="E280" s="15"/>
      <c r="F280" s="15"/>
      <c r="G280" s="15"/>
      <c r="H280" s="15"/>
      <c r="I280" s="15"/>
      <c r="K280" s="16"/>
      <c r="L280" s="6"/>
    </row>
    <row r="281" spans="2:12" ht="23.25" x14ac:dyDescent="0.35">
      <c r="B281" s="14"/>
      <c r="C281" s="17"/>
      <c r="D281" s="15"/>
      <c r="E281" s="18"/>
      <c r="F281" s="15"/>
      <c r="G281" s="13"/>
      <c r="H281" s="13"/>
      <c r="I281" s="13"/>
      <c r="J281" s="19"/>
      <c r="K281" s="16"/>
      <c r="L281" s="15"/>
    </row>
    <row r="282" spans="2:12" ht="23.25" x14ac:dyDescent="0.35">
      <c r="B282" s="14"/>
      <c r="C282" s="17"/>
      <c r="D282" s="15"/>
      <c r="E282" s="18"/>
      <c r="F282" s="15"/>
      <c r="G282" s="13"/>
      <c r="H282" s="13"/>
      <c r="I282" s="13"/>
      <c r="J282" s="19"/>
      <c r="K282" s="16"/>
      <c r="L282" s="15"/>
    </row>
    <row r="283" spans="2:12" ht="24.75" x14ac:dyDescent="0.45">
      <c r="B283" s="21"/>
      <c r="C283" s="22"/>
      <c r="D283" s="14"/>
      <c r="E283" s="17"/>
      <c r="F283" s="6"/>
      <c r="G283" s="23"/>
      <c r="H283" s="23"/>
      <c r="I283" s="23"/>
      <c r="J283" s="24"/>
      <c r="K283" s="25"/>
      <c r="L283" s="15"/>
    </row>
    <row r="284" spans="2:12" s="27" customFormat="1" ht="25.5" x14ac:dyDescent="0.65">
      <c r="B284" s="26"/>
      <c r="D284" s="27" t="s">
        <v>17</v>
      </c>
      <c r="F284" s="28"/>
      <c r="H284" s="28"/>
      <c r="J284" s="19"/>
      <c r="L284" s="25"/>
    </row>
    <row r="285" spans="2:12" s="27" customFormat="1" ht="26.25" customHeight="1" x14ac:dyDescent="0.55000000000000004">
      <c r="B285" s="29"/>
      <c r="D285" s="27" t="s">
        <v>18</v>
      </c>
      <c r="H285" s="28"/>
      <c r="J285" s="5"/>
    </row>
    <row r="286" spans="2:12" s="27" customFormat="1" ht="22.5" x14ac:dyDescent="0.55000000000000004">
      <c r="D286" s="27" t="s">
        <v>16</v>
      </c>
      <c r="J286" s="5"/>
    </row>
    <row r="287" spans="2:12" ht="22.5" x14ac:dyDescent="0.55000000000000004">
      <c r="B287" s="20"/>
      <c r="D287" s="6"/>
      <c r="E287" s="6"/>
      <c r="F287" s="6"/>
      <c r="G287" s="6"/>
      <c r="H287" s="6"/>
      <c r="I287" s="6"/>
      <c r="L287" s="27"/>
    </row>
    <row r="288" spans="2:12" x14ac:dyDescent="0.3">
      <c r="B288" s="30"/>
      <c r="C288" s="30"/>
      <c r="D288" s="30"/>
      <c r="E288" s="30"/>
      <c r="F288" s="30"/>
      <c r="G288" s="30"/>
      <c r="H288" s="30"/>
      <c r="I288" s="30"/>
      <c r="J288" s="31"/>
      <c r="K288" s="30"/>
    </row>
    <row r="289" spans="2:211" x14ac:dyDescent="0.3">
      <c r="B289" s="32"/>
      <c r="C289" s="30"/>
      <c r="D289" s="30"/>
      <c r="E289" s="30"/>
      <c r="F289" s="30"/>
      <c r="G289" s="30"/>
      <c r="H289" s="30"/>
      <c r="I289" s="30"/>
      <c r="J289" s="19"/>
      <c r="K289" s="30"/>
      <c r="L289" s="30"/>
    </row>
    <row r="290" spans="2:211" x14ac:dyDescent="0.3">
      <c r="B290" s="30"/>
      <c r="C290" s="30"/>
      <c r="D290" s="30"/>
      <c r="E290" s="30"/>
      <c r="F290" s="30"/>
      <c r="G290" s="30"/>
      <c r="H290" s="30"/>
      <c r="I290" s="30"/>
      <c r="K290" s="30"/>
      <c r="L290" s="30"/>
    </row>
    <row r="291" spans="2:211" x14ac:dyDescent="0.3">
      <c r="B291" s="30"/>
      <c r="C291" s="30"/>
      <c r="D291" s="30"/>
      <c r="E291" s="30"/>
      <c r="F291" s="30"/>
      <c r="G291" s="30"/>
      <c r="H291" s="30"/>
      <c r="I291" s="30"/>
      <c r="J291" s="31"/>
      <c r="K291" s="30"/>
      <c r="L291" s="30"/>
    </row>
    <row r="292" spans="2:211" s="7" customFormat="1" x14ac:dyDescent="0.3">
      <c r="B292" s="33"/>
      <c r="C292" s="30"/>
      <c r="D292" s="30"/>
      <c r="E292" s="30"/>
      <c r="F292" s="30"/>
      <c r="G292" s="30"/>
      <c r="H292" s="30"/>
      <c r="I292" s="30"/>
      <c r="J292" s="5"/>
      <c r="K292" s="30"/>
      <c r="L292" s="30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  <c r="GJ292" s="4"/>
      <c r="GK292" s="4"/>
      <c r="GL292" s="4"/>
      <c r="GM292" s="4"/>
      <c r="GN292" s="4"/>
      <c r="GO292" s="4"/>
      <c r="GP292" s="4"/>
      <c r="GQ292" s="4"/>
      <c r="GR292" s="4"/>
      <c r="GS292" s="4"/>
      <c r="GT292" s="4"/>
      <c r="GU292" s="4"/>
      <c r="GV292" s="4"/>
      <c r="GW292" s="4"/>
      <c r="GX292" s="4"/>
      <c r="GY292" s="4"/>
      <c r="GZ292" s="4"/>
      <c r="HA292" s="4"/>
      <c r="HB292" s="4"/>
      <c r="HC292" s="4"/>
    </row>
    <row r="293" spans="2:211" s="7" customFormat="1" x14ac:dyDescent="0.3">
      <c r="B293" s="33"/>
      <c r="C293" s="30"/>
      <c r="D293" s="30"/>
      <c r="E293" s="30"/>
      <c r="F293" s="30"/>
      <c r="G293" s="30"/>
      <c r="H293" s="30"/>
      <c r="I293" s="30"/>
      <c r="J293" s="10"/>
      <c r="K293" s="30"/>
      <c r="L293" s="30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/>
      <c r="GA293" s="4"/>
      <c r="GB293" s="4"/>
      <c r="GC293" s="4"/>
      <c r="GD293" s="4"/>
      <c r="GE293" s="4"/>
      <c r="GF293" s="4"/>
      <c r="GG293" s="4"/>
      <c r="GH293" s="4"/>
      <c r="GI293" s="4"/>
      <c r="GJ293" s="4"/>
      <c r="GK293" s="4"/>
      <c r="GL293" s="4"/>
      <c r="GM293" s="4"/>
      <c r="GN293" s="4"/>
      <c r="GO293" s="4"/>
      <c r="GP293" s="4"/>
      <c r="GQ293" s="4"/>
      <c r="GR293" s="4"/>
      <c r="GS293" s="4"/>
      <c r="GT293" s="4"/>
      <c r="GU293" s="4"/>
      <c r="GV293" s="4"/>
      <c r="GW293" s="4"/>
      <c r="GX293" s="4"/>
      <c r="GY293" s="4"/>
      <c r="GZ293" s="4"/>
      <c r="HA293" s="4"/>
      <c r="HB293" s="4"/>
      <c r="HC293" s="4"/>
    </row>
    <row r="294" spans="2:211" s="7" customFormat="1" x14ac:dyDescent="0.3">
      <c r="B294" s="14"/>
      <c r="C294" s="6"/>
      <c r="D294" s="6"/>
      <c r="E294" s="6"/>
      <c r="F294" s="6"/>
      <c r="G294" s="6"/>
      <c r="H294" s="6"/>
      <c r="I294" s="6"/>
      <c r="J294" s="5"/>
      <c r="K294" s="6"/>
      <c r="L294" s="30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  <c r="GJ294" s="4"/>
      <c r="GK294" s="4"/>
      <c r="GL294" s="4"/>
      <c r="GM294" s="4"/>
      <c r="GN294" s="4"/>
      <c r="GO294" s="4"/>
      <c r="GP294" s="4"/>
      <c r="GQ294" s="4"/>
      <c r="GR294" s="4"/>
      <c r="GS294" s="4"/>
      <c r="GT294" s="4"/>
      <c r="GU294" s="4"/>
      <c r="GV294" s="4"/>
      <c r="GW294" s="4"/>
      <c r="GX294" s="4"/>
      <c r="GY294" s="4"/>
      <c r="GZ294" s="4"/>
      <c r="HA294" s="4"/>
      <c r="HB294" s="4"/>
      <c r="HC294" s="4"/>
    </row>
    <row r="295" spans="2:211" s="7" customFormat="1" x14ac:dyDescent="0.3">
      <c r="B295" s="14"/>
      <c r="C295" s="6"/>
      <c r="D295" s="6"/>
      <c r="E295" s="6"/>
      <c r="F295" s="6"/>
      <c r="G295" s="6"/>
      <c r="H295" s="6"/>
      <c r="I295" s="6"/>
      <c r="J295" s="5"/>
      <c r="K295" s="23"/>
      <c r="L295" s="6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  <c r="GE295" s="4"/>
      <c r="GF295" s="4"/>
      <c r="GG295" s="4"/>
      <c r="GH295" s="4"/>
      <c r="GI295" s="4"/>
      <c r="GJ295" s="4"/>
      <c r="GK295" s="4"/>
      <c r="GL295" s="4"/>
      <c r="GM295" s="4"/>
      <c r="GN295" s="4"/>
      <c r="GO295" s="4"/>
      <c r="GP295" s="4"/>
      <c r="GQ295" s="4"/>
      <c r="GR295" s="4"/>
      <c r="GS295" s="4"/>
      <c r="GT295" s="4"/>
      <c r="GU295" s="4"/>
      <c r="GV295" s="4"/>
      <c r="GW295" s="4"/>
      <c r="GX295" s="4"/>
      <c r="GY295" s="4"/>
      <c r="GZ295" s="4"/>
      <c r="HA295" s="4"/>
      <c r="HB295" s="4"/>
      <c r="HC295" s="4"/>
    </row>
    <row r="296" spans="2:211" s="7" customFormat="1" x14ac:dyDescent="0.3">
      <c r="B296" s="14"/>
      <c r="C296" s="6"/>
      <c r="D296" s="6"/>
      <c r="E296" s="6"/>
      <c r="F296" s="6"/>
      <c r="G296" s="6"/>
      <c r="H296" s="6"/>
      <c r="I296" s="6"/>
      <c r="J296" s="5"/>
      <c r="K296" s="6"/>
      <c r="L296" s="6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  <c r="GE296" s="4"/>
      <c r="GF296" s="4"/>
      <c r="GG296" s="4"/>
      <c r="GH296" s="4"/>
      <c r="GI296" s="4"/>
      <c r="GJ296" s="4"/>
      <c r="GK296" s="4"/>
      <c r="GL296" s="4"/>
      <c r="GM296" s="4"/>
      <c r="GN296" s="4"/>
      <c r="GO296" s="4"/>
      <c r="GP296" s="4"/>
      <c r="GQ296" s="4"/>
      <c r="GR296" s="4"/>
      <c r="GS296" s="4"/>
      <c r="GT296" s="4"/>
      <c r="GU296" s="4"/>
      <c r="GV296" s="4"/>
      <c r="GW296" s="4"/>
      <c r="GX296" s="4"/>
      <c r="GY296" s="4"/>
      <c r="GZ296" s="4"/>
      <c r="HA296" s="4"/>
      <c r="HB296" s="4"/>
      <c r="HC296" s="4"/>
    </row>
    <row r="297" spans="2:211" s="7" customFormat="1" x14ac:dyDescent="0.3">
      <c r="B297" s="6"/>
      <c r="C297" s="6"/>
      <c r="D297" s="6"/>
      <c r="E297" s="6"/>
      <c r="F297" s="6"/>
      <c r="G297" s="6"/>
      <c r="H297" s="6"/>
      <c r="I297" s="6"/>
      <c r="J297" s="5"/>
      <c r="K297" s="6"/>
      <c r="L297" s="6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4"/>
      <c r="GA297" s="4"/>
      <c r="GB297" s="4"/>
      <c r="GC297" s="4"/>
      <c r="GD297" s="4"/>
      <c r="GE297" s="4"/>
      <c r="GF297" s="4"/>
      <c r="GG297" s="4"/>
      <c r="GH297" s="4"/>
      <c r="GI297" s="4"/>
      <c r="GJ297" s="4"/>
      <c r="GK297" s="4"/>
      <c r="GL297" s="4"/>
      <c r="GM297" s="4"/>
      <c r="GN297" s="4"/>
      <c r="GO297" s="4"/>
      <c r="GP297" s="4"/>
      <c r="GQ297" s="4"/>
      <c r="GR297" s="4"/>
      <c r="GS297" s="4"/>
      <c r="GT297" s="4"/>
      <c r="GU297" s="4"/>
      <c r="GV297" s="4"/>
      <c r="GW297" s="4"/>
      <c r="GX297" s="4"/>
      <c r="GY297" s="4"/>
      <c r="GZ297" s="4"/>
      <c r="HA297" s="4"/>
      <c r="HB297" s="4"/>
      <c r="HC297" s="4"/>
    </row>
    <row r="298" spans="2:211" s="7" customFormat="1" x14ac:dyDescent="0.3">
      <c r="B298" s="14"/>
      <c r="C298" s="14"/>
      <c r="D298" s="6"/>
      <c r="E298" s="6"/>
      <c r="F298" s="6"/>
      <c r="G298" s="6"/>
      <c r="H298" s="6"/>
      <c r="I298" s="6"/>
      <c r="J298" s="5"/>
      <c r="K298" s="6"/>
      <c r="L298" s="6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4"/>
      <c r="GA298" s="4"/>
      <c r="GB298" s="4"/>
      <c r="GC298" s="4"/>
      <c r="GD298" s="4"/>
      <c r="GE298" s="4"/>
      <c r="GF298" s="4"/>
      <c r="GG298" s="4"/>
      <c r="GH298" s="4"/>
      <c r="GI298" s="4"/>
      <c r="GJ298" s="4"/>
      <c r="GK298" s="4"/>
      <c r="GL298" s="4"/>
      <c r="GM298" s="4"/>
      <c r="GN298" s="4"/>
      <c r="GO298" s="4"/>
      <c r="GP298" s="4"/>
      <c r="GQ298" s="4"/>
      <c r="GR298" s="4"/>
      <c r="GS298" s="4"/>
      <c r="GT298" s="4"/>
      <c r="GU298" s="4"/>
      <c r="GV298" s="4"/>
      <c r="GW298" s="4"/>
      <c r="GX298" s="4"/>
      <c r="GY298" s="4"/>
      <c r="GZ298" s="4"/>
      <c r="HA298" s="4"/>
      <c r="HB298" s="4"/>
      <c r="HC298" s="4"/>
    </row>
    <row r="299" spans="2:211" s="7" customFormat="1" x14ac:dyDescent="0.3">
      <c r="B299" s="14"/>
      <c r="C299" s="14"/>
      <c r="D299" s="6"/>
      <c r="E299" s="6"/>
      <c r="F299" s="6"/>
      <c r="G299" s="6"/>
      <c r="H299" s="6"/>
      <c r="I299" s="6"/>
      <c r="J299" s="5"/>
      <c r="K299" s="6"/>
      <c r="L299" s="6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4"/>
      <c r="GA299" s="4"/>
      <c r="GB299" s="4"/>
      <c r="GC299" s="4"/>
      <c r="GD299" s="4"/>
      <c r="GE299" s="4"/>
      <c r="GF299" s="4"/>
      <c r="GG299" s="4"/>
      <c r="GH299" s="4"/>
      <c r="GI299" s="4"/>
      <c r="GJ299" s="4"/>
      <c r="GK299" s="4"/>
      <c r="GL299" s="4"/>
      <c r="GM299" s="4"/>
      <c r="GN299" s="4"/>
      <c r="GO299" s="4"/>
      <c r="GP299" s="4"/>
      <c r="GQ299" s="4"/>
      <c r="GR299" s="4"/>
      <c r="GS299" s="4"/>
      <c r="GT299" s="4"/>
      <c r="GU299" s="4"/>
      <c r="GV299" s="4"/>
      <c r="GW299" s="4"/>
      <c r="GX299" s="4"/>
      <c r="GY299" s="4"/>
      <c r="GZ299" s="4"/>
      <c r="HA299" s="4"/>
      <c r="HB299" s="4"/>
      <c r="HC299" s="4"/>
    </row>
    <row r="300" spans="2:211" s="7" customFormat="1" x14ac:dyDescent="0.3">
      <c r="B300" s="14"/>
      <c r="C300" s="14"/>
      <c r="D300" s="6"/>
      <c r="E300" s="6"/>
      <c r="F300" s="6"/>
      <c r="G300" s="6"/>
      <c r="H300" s="6"/>
      <c r="I300" s="6"/>
      <c r="J300" s="5"/>
      <c r="K300" s="6"/>
      <c r="L300" s="6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  <c r="FW300" s="4"/>
      <c r="FX300" s="4"/>
      <c r="FY300" s="4"/>
      <c r="FZ300" s="4"/>
      <c r="GA300" s="4"/>
      <c r="GB300" s="4"/>
      <c r="GC300" s="4"/>
      <c r="GD300" s="4"/>
      <c r="GE300" s="4"/>
      <c r="GF300" s="4"/>
      <c r="GG300" s="4"/>
      <c r="GH300" s="4"/>
      <c r="GI300" s="4"/>
      <c r="GJ300" s="4"/>
      <c r="GK300" s="4"/>
      <c r="GL300" s="4"/>
      <c r="GM300" s="4"/>
      <c r="GN300" s="4"/>
      <c r="GO300" s="4"/>
      <c r="GP300" s="4"/>
      <c r="GQ300" s="4"/>
      <c r="GR300" s="4"/>
      <c r="GS300" s="4"/>
      <c r="GT300" s="4"/>
      <c r="GU300" s="4"/>
      <c r="GV300" s="4"/>
      <c r="GW300" s="4"/>
      <c r="GX300" s="4"/>
      <c r="GY300" s="4"/>
      <c r="GZ300" s="4"/>
      <c r="HA300" s="4"/>
      <c r="HB300" s="4"/>
      <c r="HC300" s="4"/>
    </row>
    <row r="301" spans="2:211" s="7" customFormat="1" x14ac:dyDescent="0.3">
      <c r="B301" s="14"/>
      <c r="C301" s="14"/>
      <c r="D301" s="6"/>
      <c r="E301" s="6"/>
      <c r="F301" s="6"/>
      <c r="G301" s="6"/>
      <c r="H301" s="6"/>
      <c r="I301" s="6"/>
      <c r="J301" s="5"/>
      <c r="K301" s="6"/>
      <c r="L301" s="6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  <c r="FW301" s="4"/>
      <c r="FX301" s="4"/>
      <c r="FY301" s="4"/>
      <c r="FZ301" s="4"/>
      <c r="GA301" s="4"/>
      <c r="GB301" s="4"/>
      <c r="GC301" s="4"/>
      <c r="GD301" s="4"/>
      <c r="GE301" s="4"/>
      <c r="GF301" s="4"/>
      <c r="GG301" s="4"/>
      <c r="GH301" s="4"/>
      <c r="GI301" s="4"/>
      <c r="GJ301" s="4"/>
      <c r="GK301" s="4"/>
      <c r="GL301" s="4"/>
      <c r="GM301" s="4"/>
      <c r="GN301" s="4"/>
      <c r="GO301" s="4"/>
      <c r="GP301" s="4"/>
      <c r="GQ301" s="4"/>
      <c r="GR301" s="4"/>
      <c r="GS301" s="4"/>
      <c r="GT301" s="4"/>
      <c r="GU301" s="4"/>
      <c r="GV301" s="4"/>
      <c r="GW301" s="4"/>
      <c r="GX301" s="4"/>
      <c r="GY301" s="4"/>
      <c r="GZ301" s="4"/>
      <c r="HA301" s="4"/>
      <c r="HB301" s="4"/>
      <c r="HC301" s="4"/>
    </row>
    <row r="302" spans="2:211" s="7" customFormat="1" x14ac:dyDescent="0.3">
      <c r="B302" s="14"/>
      <c r="C302" s="14"/>
      <c r="D302" s="6"/>
      <c r="E302" s="6"/>
      <c r="F302" s="6"/>
      <c r="G302" s="6"/>
      <c r="H302" s="6"/>
      <c r="I302" s="6"/>
      <c r="J302" s="5"/>
      <c r="K302" s="6"/>
      <c r="L302" s="6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  <c r="FW302" s="4"/>
      <c r="FX302" s="4"/>
      <c r="FY302" s="4"/>
      <c r="FZ302" s="4"/>
      <c r="GA302" s="4"/>
      <c r="GB302" s="4"/>
      <c r="GC302" s="4"/>
      <c r="GD302" s="4"/>
      <c r="GE302" s="4"/>
      <c r="GF302" s="4"/>
      <c r="GG302" s="4"/>
      <c r="GH302" s="4"/>
      <c r="GI302" s="4"/>
      <c r="GJ302" s="4"/>
      <c r="GK302" s="4"/>
      <c r="GL302" s="4"/>
      <c r="GM302" s="4"/>
      <c r="GN302" s="4"/>
      <c r="GO302" s="4"/>
      <c r="GP302" s="4"/>
      <c r="GQ302" s="4"/>
      <c r="GR302" s="4"/>
      <c r="GS302" s="4"/>
      <c r="GT302" s="4"/>
      <c r="GU302" s="4"/>
      <c r="GV302" s="4"/>
      <c r="GW302" s="4"/>
      <c r="GX302" s="4"/>
      <c r="GY302" s="4"/>
      <c r="GZ302" s="4"/>
      <c r="HA302" s="4"/>
      <c r="HB302" s="4"/>
      <c r="HC302" s="4"/>
    </row>
    <row r="303" spans="2:211" s="7" customFormat="1" x14ac:dyDescent="0.3">
      <c r="B303" s="14"/>
      <c r="C303" s="14"/>
      <c r="D303" s="6"/>
      <c r="E303" s="6"/>
      <c r="F303" s="6"/>
      <c r="G303" s="6"/>
      <c r="H303" s="6"/>
      <c r="I303" s="6"/>
      <c r="J303" s="5"/>
      <c r="K303" s="6"/>
      <c r="L303" s="6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  <c r="FW303" s="4"/>
      <c r="FX303" s="4"/>
      <c r="FY303" s="4"/>
      <c r="FZ303" s="4"/>
      <c r="GA303" s="4"/>
      <c r="GB303" s="4"/>
      <c r="GC303" s="4"/>
      <c r="GD303" s="4"/>
      <c r="GE303" s="4"/>
      <c r="GF303" s="4"/>
      <c r="GG303" s="4"/>
      <c r="GH303" s="4"/>
      <c r="GI303" s="4"/>
      <c r="GJ303" s="4"/>
      <c r="GK303" s="4"/>
      <c r="GL303" s="4"/>
      <c r="GM303" s="4"/>
      <c r="GN303" s="4"/>
      <c r="GO303" s="4"/>
      <c r="GP303" s="4"/>
      <c r="GQ303" s="4"/>
      <c r="GR303" s="4"/>
      <c r="GS303" s="4"/>
      <c r="GT303" s="4"/>
      <c r="GU303" s="4"/>
      <c r="GV303" s="4"/>
      <c r="GW303" s="4"/>
      <c r="GX303" s="4"/>
      <c r="GY303" s="4"/>
      <c r="GZ303" s="4"/>
      <c r="HA303" s="4"/>
      <c r="HB303" s="4"/>
      <c r="HC303" s="4"/>
    </row>
    <row r="304" spans="2:211" s="7" customFormat="1" x14ac:dyDescent="0.3">
      <c r="B304" s="14"/>
      <c r="C304" s="6"/>
      <c r="D304" s="6"/>
      <c r="E304" s="6"/>
      <c r="F304" s="6"/>
      <c r="G304" s="6"/>
      <c r="H304" s="6"/>
      <c r="I304" s="6"/>
      <c r="J304" s="5"/>
      <c r="K304" s="6"/>
      <c r="L304" s="6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  <c r="FW304" s="4"/>
      <c r="FX304" s="4"/>
      <c r="FY304" s="4"/>
      <c r="FZ304" s="4"/>
      <c r="GA304" s="4"/>
      <c r="GB304" s="4"/>
      <c r="GC304" s="4"/>
      <c r="GD304" s="4"/>
      <c r="GE304" s="4"/>
      <c r="GF304" s="4"/>
      <c r="GG304" s="4"/>
      <c r="GH304" s="4"/>
      <c r="GI304" s="4"/>
      <c r="GJ304" s="4"/>
      <c r="GK304" s="4"/>
      <c r="GL304" s="4"/>
      <c r="GM304" s="4"/>
      <c r="GN304" s="4"/>
      <c r="GO304" s="4"/>
      <c r="GP304" s="4"/>
      <c r="GQ304" s="4"/>
      <c r="GR304" s="4"/>
      <c r="GS304" s="4"/>
      <c r="GT304" s="4"/>
      <c r="GU304" s="4"/>
      <c r="GV304" s="4"/>
      <c r="GW304" s="4"/>
      <c r="GX304" s="4"/>
      <c r="GY304" s="4"/>
      <c r="GZ304" s="4"/>
      <c r="HA304" s="4"/>
      <c r="HB304" s="4"/>
      <c r="HC304" s="4"/>
    </row>
    <row r="305" spans="2:211" s="7" customFormat="1" x14ac:dyDescent="0.3">
      <c r="B305" s="14"/>
      <c r="C305" s="14"/>
      <c r="D305" s="6"/>
      <c r="E305" s="6"/>
      <c r="F305" s="6"/>
      <c r="G305" s="6"/>
      <c r="H305" s="6"/>
      <c r="I305" s="6"/>
      <c r="J305" s="5"/>
      <c r="K305" s="6"/>
      <c r="L305" s="6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  <c r="GJ305" s="4"/>
      <c r="GK305" s="4"/>
      <c r="GL305" s="4"/>
      <c r="GM305" s="4"/>
      <c r="GN305" s="4"/>
      <c r="GO305" s="4"/>
      <c r="GP305" s="4"/>
      <c r="GQ305" s="4"/>
      <c r="GR305" s="4"/>
      <c r="GS305" s="4"/>
      <c r="GT305" s="4"/>
      <c r="GU305" s="4"/>
      <c r="GV305" s="4"/>
      <c r="GW305" s="4"/>
      <c r="GX305" s="4"/>
      <c r="GY305" s="4"/>
      <c r="GZ305" s="4"/>
      <c r="HA305" s="4"/>
      <c r="HB305" s="4"/>
      <c r="HC305" s="4"/>
    </row>
    <row r="306" spans="2:211" s="7" customFormat="1" x14ac:dyDescent="0.3">
      <c r="B306" s="14"/>
      <c r="C306" s="14"/>
      <c r="D306" s="6"/>
      <c r="E306" s="6"/>
      <c r="F306" s="6"/>
      <c r="G306" s="6"/>
      <c r="H306" s="6"/>
      <c r="I306" s="6"/>
      <c r="J306" s="5"/>
      <c r="K306" s="6"/>
      <c r="L306" s="6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  <c r="FW306" s="4"/>
      <c r="FX306" s="4"/>
      <c r="FY306" s="4"/>
      <c r="FZ306" s="4"/>
      <c r="GA306" s="4"/>
      <c r="GB306" s="4"/>
      <c r="GC306" s="4"/>
      <c r="GD306" s="4"/>
      <c r="GE306" s="4"/>
      <c r="GF306" s="4"/>
      <c r="GG306" s="4"/>
      <c r="GH306" s="4"/>
      <c r="GI306" s="4"/>
      <c r="GJ306" s="4"/>
      <c r="GK306" s="4"/>
      <c r="GL306" s="4"/>
      <c r="GM306" s="4"/>
      <c r="GN306" s="4"/>
      <c r="GO306" s="4"/>
      <c r="GP306" s="4"/>
      <c r="GQ306" s="4"/>
      <c r="GR306" s="4"/>
      <c r="GS306" s="4"/>
      <c r="GT306" s="4"/>
      <c r="GU306" s="4"/>
      <c r="GV306" s="4"/>
      <c r="GW306" s="4"/>
      <c r="GX306" s="4"/>
      <c r="GY306" s="4"/>
      <c r="GZ306" s="4"/>
      <c r="HA306" s="4"/>
      <c r="HB306" s="4"/>
      <c r="HC306" s="4"/>
    </row>
    <row r="307" spans="2:211" s="7" customFormat="1" x14ac:dyDescent="0.3">
      <c r="B307" s="14"/>
      <c r="C307" s="14"/>
      <c r="D307" s="6"/>
      <c r="E307" s="6"/>
      <c r="F307" s="6"/>
      <c r="G307" s="6"/>
      <c r="H307" s="6"/>
      <c r="I307" s="6"/>
      <c r="J307" s="5"/>
      <c r="K307" s="6"/>
      <c r="L307" s="6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  <c r="GG307" s="4"/>
      <c r="GH307" s="4"/>
      <c r="GI307" s="4"/>
      <c r="GJ307" s="4"/>
      <c r="GK307" s="4"/>
      <c r="GL307" s="4"/>
      <c r="GM307" s="4"/>
      <c r="GN307" s="4"/>
      <c r="GO307" s="4"/>
      <c r="GP307" s="4"/>
      <c r="GQ307" s="4"/>
      <c r="GR307" s="4"/>
      <c r="GS307" s="4"/>
      <c r="GT307" s="4"/>
      <c r="GU307" s="4"/>
      <c r="GV307" s="4"/>
      <c r="GW307" s="4"/>
      <c r="GX307" s="4"/>
      <c r="GY307" s="4"/>
      <c r="GZ307" s="4"/>
      <c r="HA307" s="4"/>
      <c r="HB307" s="4"/>
      <c r="HC307" s="4"/>
    </row>
    <row r="308" spans="2:211" x14ac:dyDescent="0.3">
      <c r="B308" s="14"/>
      <c r="C308" s="14"/>
      <c r="D308" s="6"/>
      <c r="E308" s="6"/>
      <c r="F308" s="6"/>
      <c r="G308" s="6"/>
      <c r="H308" s="6"/>
      <c r="I308" s="6"/>
      <c r="K308" s="6"/>
      <c r="L308" s="6"/>
    </row>
    <row r="309" spans="2:211" x14ac:dyDescent="0.3">
      <c r="B309" s="14"/>
      <c r="C309" s="14"/>
      <c r="D309" s="6"/>
      <c r="E309" s="6"/>
      <c r="F309" s="6"/>
      <c r="G309" s="6"/>
      <c r="H309" s="6"/>
      <c r="I309" s="6"/>
      <c r="K309" s="6"/>
      <c r="L309" s="6"/>
    </row>
    <row r="310" spans="2:211" x14ac:dyDescent="0.3">
      <c r="B310" s="14"/>
      <c r="C310" s="14"/>
      <c r="D310" s="6"/>
      <c r="E310" s="6"/>
      <c r="F310" s="6"/>
      <c r="G310" s="6"/>
      <c r="H310" s="6"/>
      <c r="I310" s="6"/>
      <c r="K310" s="6"/>
      <c r="L310" s="6"/>
    </row>
    <row r="311" spans="2:211" x14ac:dyDescent="0.3">
      <c r="B311" s="14"/>
      <c r="C311" s="6"/>
      <c r="D311" s="6"/>
      <c r="E311" s="6"/>
      <c r="F311" s="6"/>
      <c r="G311" s="6"/>
      <c r="H311" s="6"/>
      <c r="I311" s="6"/>
      <c r="K311" s="6"/>
      <c r="L311" s="6"/>
    </row>
    <row r="312" spans="2:211" x14ac:dyDescent="0.3">
      <c r="B312" s="14"/>
      <c r="C312" s="6"/>
      <c r="D312" s="6"/>
      <c r="E312" s="6"/>
      <c r="F312" s="6"/>
      <c r="G312" s="6"/>
      <c r="H312" s="6"/>
      <c r="I312" s="6"/>
      <c r="K312" s="6"/>
      <c r="L312" s="6"/>
    </row>
    <row r="313" spans="2:211" x14ac:dyDescent="0.3">
      <c r="B313" s="14"/>
      <c r="C313" s="6"/>
      <c r="D313" s="6"/>
      <c r="E313" s="6"/>
      <c r="F313" s="6"/>
      <c r="G313" s="6"/>
      <c r="H313" s="6"/>
      <c r="I313" s="6"/>
      <c r="K313" s="6"/>
      <c r="L313" s="6"/>
    </row>
    <row r="314" spans="2:211" x14ac:dyDescent="0.3">
      <c r="B314" s="14"/>
      <c r="C314" s="6"/>
      <c r="D314" s="6"/>
      <c r="E314" s="6"/>
      <c r="F314" s="6"/>
      <c r="G314" s="6"/>
      <c r="H314" s="6"/>
      <c r="I314" s="6"/>
      <c r="K314" s="6"/>
      <c r="L314" s="6"/>
    </row>
    <row r="315" spans="2:211" x14ac:dyDescent="0.3">
      <c r="B315" s="6"/>
      <c r="C315" s="6"/>
      <c r="D315" s="6"/>
      <c r="E315" s="6"/>
      <c r="F315" s="6"/>
      <c r="G315" s="6"/>
      <c r="H315" s="6"/>
      <c r="I315" s="6"/>
      <c r="K315" s="6"/>
      <c r="L315" s="6"/>
    </row>
    <row r="316" spans="2:211" x14ac:dyDescent="0.3">
      <c r="B316" s="6"/>
      <c r="C316" s="6"/>
      <c r="D316" s="6"/>
      <c r="E316" s="6"/>
      <c r="F316" s="6"/>
      <c r="G316" s="6"/>
      <c r="H316" s="6"/>
      <c r="I316" s="6"/>
      <c r="K316" s="6"/>
      <c r="L316" s="6"/>
    </row>
    <row r="317" spans="2:211" x14ac:dyDescent="0.3">
      <c r="B317" s="6"/>
      <c r="C317" s="6"/>
      <c r="D317" s="6"/>
      <c r="E317" s="6"/>
      <c r="F317" s="6"/>
      <c r="G317" s="6"/>
      <c r="H317" s="6"/>
      <c r="I317" s="6"/>
      <c r="K317" s="6"/>
      <c r="L317" s="6"/>
    </row>
    <row r="318" spans="2:211" x14ac:dyDescent="0.3">
      <c r="B318" s="6"/>
      <c r="C318" s="6"/>
      <c r="D318" s="6"/>
      <c r="E318" s="6"/>
      <c r="F318" s="6"/>
      <c r="G318" s="6"/>
      <c r="H318" s="6"/>
      <c r="I318" s="6"/>
      <c r="K318" s="6"/>
      <c r="L318" s="6"/>
    </row>
    <row r="319" spans="2:211" x14ac:dyDescent="0.3">
      <c r="B319" s="6"/>
      <c r="C319" s="6"/>
      <c r="D319" s="6"/>
      <c r="E319" s="6"/>
      <c r="F319" s="6"/>
      <c r="G319" s="6"/>
      <c r="H319" s="6"/>
      <c r="I319" s="6"/>
      <c r="K319" s="6"/>
      <c r="L319" s="6"/>
    </row>
    <row r="320" spans="2:211" x14ac:dyDescent="0.3">
      <c r="B320" s="6"/>
      <c r="C320" s="6"/>
      <c r="D320" s="6"/>
      <c r="E320" s="6"/>
      <c r="F320" s="6"/>
      <c r="G320" s="6"/>
      <c r="H320" s="6"/>
      <c r="I320" s="6"/>
      <c r="K320" s="6"/>
      <c r="L320" s="6"/>
    </row>
    <row r="321" spans="2:12" x14ac:dyDescent="0.3">
      <c r="B321" s="6"/>
      <c r="C321" s="6"/>
      <c r="D321" s="6"/>
      <c r="E321" s="6"/>
      <c r="F321" s="6"/>
      <c r="G321" s="6"/>
      <c r="H321" s="6"/>
      <c r="I321" s="6"/>
      <c r="K321" s="6"/>
      <c r="L321" s="6"/>
    </row>
    <row r="322" spans="2:12" x14ac:dyDescent="0.3">
      <c r="B322" s="6"/>
      <c r="C322" s="6"/>
      <c r="D322" s="6"/>
      <c r="E322" s="6"/>
      <c r="F322" s="6"/>
      <c r="G322" s="6"/>
      <c r="H322" s="6"/>
      <c r="I322" s="6"/>
      <c r="K322" s="6"/>
      <c r="L322" s="6"/>
    </row>
    <row r="323" spans="2:12" x14ac:dyDescent="0.3">
      <c r="B323" s="6"/>
      <c r="C323" s="6"/>
      <c r="D323" s="6"/>
      <c r="E323" s="6"/>
      <c r="F323" s="6"/>
      <c r="G323" s="6"/>
      <c r="H323" s="6"/>
      <c r="I323" s="6"/>
      <c r="K323" s="6"/>
      <c r="L323" s="6"/>
    </row>
    <row r="324" spans="2:12" x14ac:dyDescent="0.3">
      <c r="B324" s="6"/>
      <c r="C324" s="6"/>
      <c r="D324" s="6"/>
      <c r="E324" s="6"/>
      <c r="F324" s="6"/>
      <c r="G324" s="6"/>
      <c r="H324" s="6"/>
      <c r="I324" s="6"/>
      <c r="K324" s="6"/>
      <c r="L324" s="6"/>
    </row>
    <row r="325" spans="2:12" x14ac:dyDescent="0.3">
      <c r="B325" s="6"/>
      <c r="C325" s="6"/>
      <c r="D325" s="6"/>
      <c r="E325" s="6"/>
      <c r="F325" s="6"/>
      <c r="G325" s="6"/>
      <c r="H325" s="6"/>
      <c r="I325" s="6"/>
      <c r="K325" s="6"/>
      <c r="L325" s="6"/>
    </row>
    <row r="326" spans="2:12" x14ac:dyDescent="0.3">
      <c r="B326" s="6"/>
      <c r="C326" s="6"/>
      <c r="D326" s="6"/>
      <c r="E326" s="6"/>
      <c r="F326" s="6"/>
      <c r="G326" s="6"/>
      <c r="H326" s="6"/>
      <c r="I326" s="6"/>
      <c r="K326" s="6"/>
      <c r="L326" s="6"/>
    </row>
    <row r="327" spans="2:12" x14ac:dyDescent="0.3">
      <c r="B327" s="6"/>
      <c r="C327" s="6"/>
      <c r="D327" s="6"/>
      <c r="E327" s="6"/>
      <c r="F327" s="6"/>
      <c r="G327" s="6"/>
      <c r="H327" s="6"/>
      <c r="I327" s="6"/>
      <c r="K327" s="6"/>
      <c r="L327" s="6"/>
    </row>
    <row r="328" spans="2:12" x14ac:dyDescent="0.3">
      <c r="B328" s="6"/>
      <c r="C328" s="6"/>
      <c r="D328" s="6"/>
      <c r="E328" s="6"/>
      <c r="F328" s="6"/>
      <c r="G328" s="6"/>
      <c r="H328" s="6"/>
      <c r="I328" s="6"/>
      <c r="K328" s="6"/>
      <c r="L328" s="6"/>
    </row>
    <row r="329" spans="2:12" x14ac:dyDescent="0.3">
      <c r="B329" s="6"/>
      <c r="C329" s="6"/>
      <c r="D329" s="6"/>
      <c r="E329" s="6"/>
      <c r="F329" s="6"/>
      <c r="G329" s="6"/>
      <c r="H329" s="6"/>
      <c r="I329" s="6"/>
      <c r="K329" s="6"/>
      <c r="L329" s="6"/>
    </row>
    <row r="330" spans="2:12" x14ac:dyDescent="0.3">
      <c r="B330" s="6"/>
      <c r="C330" s="6"/>
      <c r="D330" s="6"/>
      <c r="E330" s="6"/>
      <c r="F330" s="6"/>
      <c r="G330" s="6"/>
      <c r="H330" s="6"/>
      <c r="I330" s="6"/>
      <c r="K330" s="6"/>
      <c r="L330" s="6"/>
    </row>
    <row r="331" spans="2:12" x14ac:dyDescent="0.3">
      <c r="B331" s="6"/>
      <c r="C331" s="6"/>
      <c r="D331" s="6"/>
      <c r="E331" s="6"/>
      <c r="F331" s="6"/>
      <c r="G331" s="6"/>
      <c r="H331" s="6"/>
      <c r="I331" s="6"/>
      <c r="K331" s="6"/>
      <c r="L331" s="6"/>
    </row>
    <row r="332" spans="2:12" x14ac:dyDescent="0.3">
      <c r="B332" s="6"/>
      <c r="C332" s="6"/>
      <c r="D332" s="6"/>
      <c r="E332" s="6"/>
      <c r="F332" s="6"/>
      <c r="G332" s="6"/>
      <c r="H332" s="6"/>
      <c r="I332" s="6"/>
      <c r="K332" s="6"/>
      <c r="L332" s="6"/>
    </row>
    <row r="333" spans="2:12" x14ac:dyDescent="0.3">
      <c r="B333" s="6"/>
      <c r="C333" s="6"/>
      <c r="D333" s="6"/>
      <c r="E333" s="6"/>
      <c r="F333" s="6"/>
      <c r="G333" s="6"/>
      <c r="H333" s="6"/>
      <c r="I333" s="6"/>
      <c r="K333" s="6"/>
      <c r="L333" s="6"/>
    </row>
    <row r="334" spans="2:12" x14ac:dyDescent="0.3">
      <c r="B334" s="6"/>
      <c r="C334" s="6"/>
      <c r="D334" s="6"/>
      <c r="E334" s="6"/>
      <c r="F334" s="6"/>
      <c r="G334" s="6"/>
      <c r="H334" s="6"/>
      <c r="I334" s="6"/>
      <c r="K334" s="6"/>
      <c r="L334" s="6"/>
    </row>
    <row r="335" spans="2:12" x14ac:dyDescent="0.3">
      <c r="B335" s="6"/>
      <c r="C335" s="6"/>
      <c r="D335" s="6"/>
      <c r="E335" s="6"/>
      <c r="F335" s="6"/>
      <c r="G335" s="6"/>
      <c r="H335" s="6"/>
      <c r="I335" s="6"/>
      <c r="K335" s="6"/>
      <c r="L335" s="6"/>
    </row>
    <row r="336" spans="2:12" x14ac:dyDescent="0.3">
      <c r="B336" s="6"/>
      <c r="C336" s="6"/>
      <c r="D336" s="6"/>
      <c r="E336" s="6"/>
      <c r="F336" s="6"/>
      <c r="G336" s="6"/>
      <c r="H336" s="6"/>
      <c r="I336" s="6"/>
      <c r="K336" s="6"/>
      <c r="L336" s="6"/>
    </row>
    <row r="337" spans="2:12" x14ac:dyDescent="0.3">
      <c r="B337" s="6"/>
      <c r="C337" s="6"/>
      <c r="D337" s="6"/>
      <c r="E337" s="6"/>
      <c r="F337" s="6"/>
      <c r="G337" s="6"/>
      <c r="H337" s="6"/>
      <c r="I337" s="6"/>
      <c r="K337" s="6"/>
      <c r="L337" s="6"/>
    </row>
    <row r="338" spans="2:12" x14ac:dyDescent="0.3">
      <c r="B338" s="6"/>
      <c r="C338" s="6"/>
      <c r="D338" s="6"/>
      <c r="E338" s="6"/>
      <c r="F338" s="6"/>
      <c r="G338" s="6"/>
      <c r="H338" s="6"/>
      <c r="I338" s="6"/>
      <c r="K338" s="6"/>
      <c r="L338" s="6"/>
    </row>
    <row r="339" spans="2:12" x14ac:dyDescent="0.3">
      <c r="B339" s="6"/>
      <c r="C339" s="6"/>
      <c r="D339" s="6"/>
      <c r="E339" s="6"/>
      <c r="F339" s="6"/>
      <c r="G339" s="6"/>
      <c r="H339" s="6"/>
      <c r="I339" s="6"/>
      <c r="K339" s="6"/>
      <c r="L339" s="6"/>
    </row>
    <row r="340" spans="2:12" x14ac:dyDescent="0.3">
      <c r="B340" s="6"/>
      <c r="C340" s="6"/>
      <c r="D340" s="6"/>
      <c r="E340" s="6"/>
      <c r="F340" s="6"/>
      <c r="G340" s="6"/>
      <c r="H340" s="6"/>
      <c r="I340" s="6"/>
      <c r="K340" s="6"/>
      <c r="L340" s="6"/>
    </row>
    <row r="341" spans="2:12" x14ac:dyDescent="0.3">
      <c r="B341" s="6"/>
      <c r="C341" s="6"/>
      <c r="D341" s="6"/>
      <c r="E341" s="6"/>
      <c r="F341" s="6"/>
      <c r="G341" s="6"/>
      <c r="H341" s="6"/>
      <c r="I341" s="6"/>
      <c r="K341" s="6"/>
      <c r="L341" s="6"/>
    </row>
    <row r="342" spans="2:12" x14ac:dyDescent="0.3">
      <c r="B342" s="6"/>
      <c r="C342" s="6"/>
      <c r="D342" s="6"/>
      <c r="E342" s="6"/>
      <c r="F342" s="6"/>
      <c r="G342" s="6"/>
      <c r="H342" s="6"/>
      <c r="I342" s="6"/>
      <c r="K342" s="6"/>
      <c r="L342" s="6"/>
    </row>
    <row r="343" spans="2:12" x14ac:dyDescent="0.3">
      <c r="B343" s="6"/>
      <c r="C343" s="6"/>
      <c r="D343" s="6"/>
      <c r="E343" s="6"/>
      <c r="F343" s="6"/>
      <c r="G343" s="6"/>
      <c r="H343" s="6"/>
      <c r="I343" s="6"/>
      <c r="K343" s="6"/>
      <c r="L343" s="6"/>
    </row>
    <row r="344" spans="2:12" x14ac:dyDescent="0.3">
      <c r="B344" s="6"/>
      <c r="C344" s="6"/>
      <c r="D344" s="6"/>
      <c r="E344" s="6"/>
      <c r="F344" s="6"/>
      <c r="G344" s="6"/>
      <c r="H344" s="6"/>
      <c r="I344" s="6"/>
      <c r="K344" s="6"/>
      <c r="L344" s="6"/>
    </row>
    <row r="345" spans="2:12" x14ac:dyDescent="0.3">
      <c r="B345" s="6"/>
      <c r="C345" s="6"/>
      <c r="D345" s="6"/>
      <c r="E345" s="6"/>
      <c r="F345" s="6"/>
      <c r="G345" s="6"/>
      <c r="H345" s="6"/>
      <c r="I345" s="6"/>
      <c r="K345" s="6"/>
      <c r="L345" s="6"/>
    </row>
    <row r="346" spans="2:12" x14ac:dyDescent="0.3">
      <c r="B346" s="6"/>
      <c r="C346" s="6"/>
      <c r="D346" s="6"/>
      <c r="E346" s="6"/>
      <c r="F346" s="6"/>
      <c r="G346" s="6"/>
      <c r="H346" s="6"/>
      <c r="I346" s="6"/>
      <c r="K346" s="6"/>
      <c r="L346" s="6"/>
    </row>
    <row r="347" spans="2:12" x14ac:dyDescent="0.3">
      <c r="B347" s="6"/>
      <c r="C347" s="6"/>
      <c r="D347" s="6"/>
      <c r="E347" s="6"/>
      <c r="F347" s="6"/>
      <c r="G347" s="6"/>
      <c r="H347" s="6"/>
      <c r="I347" s="6"/>
      <c r="K347" s="6"/>
      <c r="L347" s="6"/>
    </row>
    <row r="348" spans="2:12" x14ac:dyDescent="0.3">
      <c r="B348" s="6"/>
      <c r="C348" s="6"/>
      <c r="D348" s="6"/>
      <c r="E348" s="6"/>
      <c r="F348" s="6"/>
      <c r="G348" s="6"/>
      <c r="H348" s="6"/>
      <c r="I348" s="6"/>
      <c r="K348" s="6"/>
      <c r="L348" s="6"/>
    </row>
    <row r="349" spans="2:12" x14ac:dyDescent="0.3">
      <c r="B349" s="6"/>
      <c r="C349" s="6"/>
      <c r="D349" s="6"/>
      <c r="E349" s="6"/>
      <c r="F349" s="6"/>
      <c r="G349" s="6"/>
      <c r="H349" s="6"/>
      <c r="I349" s="6"/>
      <c r="K349" s="6"/>
      <c r="L349" s="6"/>
    </row>
    <row r="350" spans="2:12" x14ac:dyDescent="0.3">
      <c r="B350" s="6"/>
      <c r="C350" s="6"/>
      <c r="D350" s="6"/>
      <c r="E350" s="6"/>
      <c r="F350" s="6"/>
      <c r="G350" s="6"/>
      <c r="H350" s="6"/>
      <c r="I350" s="6"/>
      <c r="K350" s="6"/>
      <c r="L350" s="6"/>
    </row>
    <row r="351" spans="2:12" x14ac:dyDescent="0.3">
      <c r="B351" s="6"/>
      <c r="C351" s="6"/>
      <c r="D351" s="6"/>
      <c r="E351" s="6"/>
      <c r="F351" s="6"/>
      <c r="G351" s="6"/>
      <c r="H351" s="6"/>
      <c r="I351" s="6"/>
      <c r="K351" s="6"/>
      <c r="L351" s="6"/>
    </row>
    <row r="352" spans="2:12" x14ac:dyDescent="0.3">
      <c r="B352" s="6"/>
      <c r="C352" s="6"/>
      <c r="D352" s="6"/>
      <c r="E352" s="6"/>
      <c r="F352" s="6"/>
      <c r="G352" s="6"/>
      <c r="H352" s="6"/>
      <c r="I352" s="6"/>
      <c r="K352" s="6"/>
      <c r="L352" s="6"/>
    </row>
    <row r="353" spans="2:12" x14ac:dyDescent="0.3">
      <c r="B353" s="6"/>
      <c r="C353" s="6"/>
      <c r="D353" s="6"/>
      <c r="E353" s="6"/>
      <c r="F353" s="6"/>
      <c r="G353" s="6"/>
      <c r="H353" s="6"/>
      <c r="I353" s="6"/>
      <c r="K353" s="6"/>
      <c r="L353" s="6"/>
    </row>
    <row r="354" spans="2:12" x14ac:dyDescent="0.3">
      <c r="B354" s="6"/>
      <c r="C354" s="6"/>
      <c r="D354" s="6"/>
      <c r="E354" s="6"/>
      <c r="F354" s="6"/>
      <c r="G354" s="6"/>
      <c r="H354" s="6"/>
      <c r="I354" s="6"/>
      <c r="K354" s="6"/>
      <c r="L354" s="6"/>
    </row>
    <row r="355" spans="2:12" x14ac:dyDescent="0.3">
      <c r="B355" s="6"/>
      <c r="C355" s="6"/>
      <c r="D355" s="6"/>
      <c r="E355" s="6"/>
      <c r="F355" s="6"/>
      <c r="G355" s="6"/>
      <c r="H355" s="6"/>
      <c r="I355" s="6"/>
      <c r="K355" s="6"/>
      <c r="L355" s="6"/>
    </row>
    <row r="356" spans="2:12" x14ac:dyDescent="0.3">
      <c r="B356" s="6"/>
      <c r="C356" s="6"/>
      <c r="D356" s="6"/>
      <c r="E356" s="6"/>
      <c r="F356" s="6"/>
      <c r="G356" s="6"/>
      <c r="H356" s="6"/>
      <c r="I356" s="6"/>
      <c r="K356" s="6"/>
      <c r="L356" s="6"/>
    </row>
    <row r="357" spans="2:12" x14ac:dyDescent="0.3">
      <c r="B357" s="6"/>
      <c r="C357" s="6"/>
      <c r="D357" s="6"/>
      <c r="E357" s="6"/>
      <c r="F357" s="6"/>
      <c r="G357" s="6"/>
      <c r="H357" s="6"/>
      <c r="I357" s="6"/>
      <c r="K357" s="6"/>
      <c r="L357" s="6"/>
    </row>
    <row r="358" spans="2:12" x14ac:dyDescent="0.3">
      <c r="B358" s="6"/>
      <c r="C358" s="6"/>
      <c r="D358" s="6"/>
      <c r="E358" s="6"/>
      <c r="F358" s="6"/>
      <c r="G358" s="6"/>
      <c r="H358" s="6"/>
      <c r="I358" s="6"/>
      <c r="K358" s="6"/>
      <c r="L358" s="6"/>
    </row>
    <row r="359" spans="2:12" x14ac:dyDescent="0.3">
      <c r="B359" s="6"/>
      <c r="C359" s="6"/>
      <c r="D359" s="6"/>
      <c r="E359" s="6"/>
      <c r="F359" s="6"/>
      <c r="G359" s="6"/>
      <c r="H359" s="6"/>
      <c r="I359" s="6"/>
      <c r="K359" s="6"/>
      <c r="L359" s="6"/>
    </row>
    <row r="360" spans="2:12" x14ac:dyDescent="0.3">
      <c r="B360" s="6"/>
      <c r="C360" s="6"/>
      <c r="D360" s="6"/>
      <c r="E360" s="6"/>
      <c r="F360" s="6"/>
      <c r="G360" s="6"/>
      <c r="H360" s="6"/>
      <c r="I360" s="6"/>
      <c r="K360" s="6"/>
      <c r="L360" s="6"/>
    </row>
    <row r="361" spans="2:12" x14ac:dyDescent="0.3">
      <c r="B361" s="6"/>
      <c r="C361" s="6"/>
      <c r="D361" s="6"/>
      <c r="E361" s="6"/>
      <c r="F361" s="6"/>
      <c r="G361" s="6"/>
      <c r="H361" s="6"/>
      <c r="I361" s="6"/>
      <c r="K361" s="6"/>
      <c r="L361" s="6"/>
    </row>
    <row r="362" spans="2:12" x14ac:dyDescent="0.3">
      <c r="B362" s="6"/>
      <c r="C362" s="6"/>
      <c r="D362" s="6"/>
      <c r="E362" s="6"/>
      <c r="F362" s="6"/>
      <c r="G362" s="6"/>
      <c r="H362" s="6"/>
      <c r="I362" s="6"/>
      <c r="K362" s="6"/>
      <c r="L362" s="6"/>
    </row>
    <row r="363" spans="2:12" x14ac:dyDescent="0.3">
      <c r="B363" s="6"/>
      <c r="C363" s="6"/>
      <c r="D363" s="6"/>
      <c r="E363" s="6"/>
      <c r="F363" s="6"/>
      <c r="G363" s="6"/>
      <c r="H363" s="6"/>
      <c r="I363" s="6"/>
      <c r="K363" s="6"/>
      <c r="L363" s="6"/>
    </row>
    <row r="364" spans="2:12" x14ac:dyDescent="0.3">
      <c r="B364" s="6"/>
      <c r="C364" s="6"/>
      <c r="D364" s="6"/>
      <c r="E364" s="6"/>
      <c r="F364" s="6"/>
      <c r="G364" s="6"/>
      <c r="H364" s="6"/>
      <c r="I364" s="6"/>
      <c r="K364" s="6"/>
      <c r="L364" s="6"/>
    </row>
    <row r="365" spans="2:12" x14ac:dyDescent="0.3">
      <c r="B365" s="6"/>
      <c r="C365" s="6"/>
      <c r="D365" s="6"/>
      <c r="E365" s="6"/>
      <c r="F365" s="6"/>
      <c r="G365" s="6"/>
      <c r="H365" s="6"/>
      <c r="I365" s="6"/>
      <c r="K365" s="6"/>
      <c r="L365" s="6"/>
    </row>
    <row r="366" spans="2:12" x14ac:dyDescent="0.3">
      <c r="B366" s="6"/>
      <c r="C366" s="6"/>
      <c r="D366" s="6"/>
      <c r="E366" s="6"/>
      <c r="F366" s="6"/>
      <c r="G366" s="6"/>
      <c r="H366" s="6"/>
      <c r="I366" s="6"/>
      <c r="K366" s="6"/>
      <c r="L366" s="6"/>
    </row>
    <row r="367" spans="2:12" x14ac:dyDescent="0.3">
      <c r="B367" s="6"/>
      <c r="C367" s="6"/>
      <c r="D367" s="6"/>
      <c r="E367" s="6"/>
      <c r="F367" s="6"/>
      <c r="G367" s="6"/>
      <c r="H367" s="6"/>
      <c r="I367" s="6"/>
      <c r="K367" s="6"/>
      <c r="L367" s="6"/>
    </row>
    <row r="368" spans="2:12" x14ac:dyDescent="0.3">
      <c r="B368" s="6"/>
      <c r="C368" s="6"/>
      <c r="D368" s="6"/>
      <c r="E368" s="6"/>
      <c r="F368" s="6"/>
      <c r="G368" s="6"/>
      <c r="H368" s="6"/>
      <c r="I368" s="6"/>
      <c r="K368" s="6"/>
      <c r="L368" s="6"/>
    </row>
    <row r="369" spans="2:12" x14ac:dyDescent="0.3">
      <c r="B369" s="6"/>
      <c r="C369" s="6"/>
      <c r="D369" s="6"/>
      <c r="E369" s="6"/>
      <c r="F369" s="6"/>
      <c r="G369" s="6"/>
      <c r="H369" s="6"/>
      <c r="I369" s="6"/>
      <c r="K369" s="6"/>
      <c r="L369" s="6"/>
    </row>
    <row r="370" spans="2:12" x14ac:dyDescent="0.3">
      <c r="B370" s="6"/>
      <c r="C370" s="6"/>
      <c r="D370" s="6"/>
      <c r="E370" s="6"/>
      <c r="F370" s="6"/>
      <c r="G370" s="6"/>
      <c r="H370" s="6"/>
      <c r="I370" s="6"/>
      <c r="K370" s="6"/>
      <c r="L370" s="6"/>
    </row>
    <row r="371" spans="2:12" x14ac:dyDescent="0.3">
      <c r="B371" s="6"/>
      <c r="C371" s="6"/>
      <c r="D371" s="6"/>
      <c r="E371" s="6"/>
      <c r="F371" s="6"/>
      <c r="G371" s="6"/>
      <c r="H371" s="6"/>
      <c r="I371" s="6"/>
      <c r="K371" s="6"/>
      <c r="L371" s="6"/>
    </row>
    <row r="372" spans="2:12" x14ac:dyDescent="0.3">
      <c r="B372" s="6"/>
      <c r="C372" s="6"/>
      <c r="D372" s="6"/>
      <c r="E372" s="6"/>
      <c r="F372" s="6"/>
      <c r="G372" s="6"/>
      <c r="H372" s="6"/>
      <c r="I372" s="6"/>
      <c r="K372" s="6"/>
      <c r="L372" s="6"/>
    </row>
    <row r="373" spans="2:12" x14ac:dyDescent="0.3">
      <c r="B373" s="6"/>
      <c r="C373" s="6"/>
      <c r="D373" s="6"/>
      <c r="E373" s="6"/>
      <c r="F373" s="6"/>
      <c r="G373" s="6"/>
      <c r="H373" s="6"/>
      <c r="I373" s="6"/>
      <c r="K373" s="6"/>
      <c r="L373" s="6"/>
    </row>
    <row r="374" spans="2:12" x14ac:dyDescent="0.3">
      <c r="B374" s="6"/>
      <c r="C374" s="6"/>
      <c r="D374" s="6"/>
      <c r="E374" s="6"/>
      <c r="F374" s="6"/>
      <c r="G374" s="6"/>
      <c r="H374" s="6"/>
      <c r="I374" s="6"/>
      <c r="K374" s="6"/>
      <c r="L374" s="6"/>
    </row>
    <row r="375" spans="2:12" x14ac:dyDescent="0.3">
      <c r="L375" s="6"/>
    </row>
  </sheetData>
  <autoFilter ref="B9:L279" xr:uid="{00000000-0009-0000-0000-000000000000}"/>
  <mergeCells count="3">
    <mergeCell ref="B5:L6"/>
    <mergeCell ref="B8:L8"/>
    <mergeCell ref="B270:D270"/>
  </mergeCells>
  <printOptions horizontalCentered="1"/>
  <pageMargins left="0" right="0" top="0" bottom="0" header="0" footer="0"/>
  <pageSetup paperSize="9" scale="13" fitToHeight="0" orientation="landscape" blackAndWhite="1" r:id="rId1"/>
  <headerFooter alignWithMargins="0"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Staff List</vt:lpstr>
      <vt:lpstr>'Staff List'!Print_Area</vt:lpstr>
      <vt:lpstr>'Staff List'!Print_Titles</vt:lpstr>
    </vt:vector>
  </TitlesOfParts>
  <Company>info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</dc:creator>
  <cp:lastModifiedBy>Mohamed Shafiee</cp:lastModifiedBy>
  <cp:lastPrinted>2024-06-23T08:47:13Z</cp:lastPrinted>
  <dcterms:created xsi:type="dcterms:W3CDTF">2001-08-29T17:58:52Z</dcterms:created>
  <dcterms:modified xsi:type="dcterms:W3CDTF">2026-05-20T05:50:49Z</dcterms:modified>
</cp:coreProperties>
</file>